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675" windowWidth="9225" windowHeight="5505" activeTab="3"/>
  </bookViews>
  <sheets>
    <sheet name="Vitesses" sheetId="1" r:id="rId1"/>
    <sheet name="Virages" sheetId="2" r:id="rId2"/>
    <sheet name="Descente" sheetId="3" r:id="rId3"/>
    <sheet name="Tx de chute STD" sheetId="4" r:id="rId4"/>
  </sheets>
  <externalReferences>
    <externalReference r:id="rId7"/>
  </externalReferences>
  <definedNames>
    <definedName name="DATABASE">'Vitesses'!$D$2</definedName>
    <definedName name="CRITERIA">'[1]AERODIC'!$A$7</definedName>
    <definedName name="Fbase1">'Descente'!$A$2</definedName>
    <definedName name="Fbase2">'Descente'!$A$23</definedName>
    <definedName name="G">'Virages'!$B$70</definedName>
    <definedName name="HTML_CodePage" hidden="1">1252</definedName>
    <definedName name="HTML_Control" hidden="1">{"'AERODIC'!$A$1:$D$836"}</definedName>
    <definedName name="HTML_Description" hidden="1">"Dictionnaire à l'usage des personnes désirant passer leur QRRI."</definedName>
    <definedName name="HTML_Email" hidden="1">"jprendu@club-internet.fr"</definedName>
    <definedName name="HTML_Header" hidden="1">"AERODIC"</definedName>
    <definedName name="HTML_LastUpdate" hidden="1">"30/05/1999"</definedName>
    <definedName name="HTML_LineAfter" hidden="1">TRUE</definedName>
    <definedName name="HTML_LineBefore" hidden="1">TRUE</definedName>
    <definedName name="HTML_Name" hidden="1">"Jean-Paul RENDU"</definedName>
    <definedName name="HTML_OBDlg2" hidden="1">TRUE</definedName>
    <definedName name="HTML_OBDlg4" hidden="1">TRUE</definedName>
    <definedName name="HTML_OS" hidden="1">0</definedName>
    <definedName name="HTML_PathFile" hidden="1">"C:\Mes Documents\Jpr\jprsite\aerodic.htm"</definedName>
    <definedName name="HTML_Title" hidden="1">"NAVMASTR"</definedName>
    <definedName name="NM" localSheetId="3">'Tx de chute STD'!$A$1</definedName>
    <definedName name="NM">'Virages'!$B$71</definedName>
    <definedName name="Vit1">'Descente'!$A$1</definedName>
    <definedName name="Vitesse">'Descente'!$B$1</definedName>
    <definedName name="wrn.Dico." hidden="1">{#N/A,#N/A,FALSE,"AERODIC"}</definedName>
    <definedName name="wrn.Préaffichage._.et._.Vitesse." hidden="1">{#N/A,#N/A,TRUE,"Pr?affichages";#N/A,#N/A,TRUE,"Vitesses"}</definedName>
    <definedName name="_xlnm.Print_Area" localSheetId="2">'Descente'!$A$1:$Y$43</definedName>
    <definedName name="_xlnm.Print_Area" localSheetId="1">'Virages'!$A$1:$I$57</definedName>
    <definedName name="_xlnm.Print_Area" localSheetId="0">'Vitesses'!$A$1:$L$46</definedName>
  </definedNames>
  <calcPr fullCalcOnLoad="1"/>
</workbook>
</file>

<file path=xl/sharedStrings.xml><?xml version="1.0" encoding="utf-8"?>
<sst xmlns="http://schemas.openxmlformats.org/spreadsheetml/2006/main" count="81" uniqueCount="42">
  <si>
    <t>+1% par 600 Ft à la référence 1013 Hp</t>
  </si>
  <si>
    <t>VI en Kts</t>
  </si>
  <si>
    <t>en Km/h</t>
  </si>
  <si>
    <t>Vit décroch. en Kts</t>
  </si>
  <si>
    <t>R en m = Vit en M/S²/(Tg(Inclinaison)*g)</t>
  </si>
  <si>
    <t>Vitesse en Kts</t>
  </si>
  <si>
    <t>Inclinais. 15%</t>
  </si>
  <si>
    <t>Rayon</t>
  </si>
  <si>
    <t>Tps pour 90°</t>
  </si>
  <si>
    <t>Tps/90°</t>
  </si>
  <si>
    <t>Tps/360°</t>
  </si>
  <si>
    <t>G=</t>
  </si>
  <si>
    <t>m/s²</t>
  </si>
  <si>
    <t>1 Nautic mile=</t>
  </si>
  <si>
    <t>Km</t>
  </si>
  <si>
    <t>Calcul du RAYON du virage en fonction de la VITESSE et de l'INCLINAISON</t>
  </si>
  <si>
    <t>VITESSE de DECROCHAGE en virage en fonction de la VS palier et de l'INCLINAISON</t>
  </si>
  <si>
    <t>Constant: environ 31 Secondes</t>
  </si>
  <si>
    <t>Correction de la VITESSE PROPRE avec l'ALTITUDE - Du niveau 35 à 125</t>
  </si>
  <si>
    <t>VSVirage = VSpalier*Racine(1/Cos(Inclinaison))</t>
  </si>
  <si>
    <t>Mn</t>
  </si>
  <si>
    <t>Sec</t>
  </si>
  <si>
    <t>Nm</t>
  </si>
  <si>
    <t>Kts</t>
  </si>
  <si>
    <t>Km/h</t>
  </si>
  <si>
    <t>Tx de chute en fonction de la pente</t>
  </si>
  <si>
    <t>NM</t>
  </si>
  <si>
    <t>Vitesse</t>
  </si>
  <si>
    <t>Distance / mn</t>
  </si>
  <si>
    <t>mm:ss</t>
  </si>
  <si>
    <t>Pente =&gt;</t>
  </si>
  <si>
    <t>Vitesse et taux de Descente en pente 5% 6% et 7%</t>
  </si>
  <si>
    <t>2) Débuter la descente à (FL/Taux/Fb)</t>
  </si>
  <si>
    <t>Ex:</t>
  </si>
  <si>
    <t>4 500 ft</t>
  </si>
  <si>
    <t>45 * 0,33</t>
  </si>
  <si>
    <t>à perdre</t>
  </si>
  <si>
    <t>Perte d'altitude en FL (centaine de pieds) * 0,33 (ou /0,3)</t>
  </si>
  <si>
    <t>Tx de descente en ft/mn = Vit. en kts * 5,2 (prendre 5)</t>
  </si>
  <si>
    <r>
      <t>120 kts * 5 =&gt; 600 ft/mn</t>
    </r>
    <r>
      <rPr>
        <sz val="10"/>
        <rFont val="Verdana"/>
        <family val="2"/>
      </rPr>
      <t xml:space="preserve"> (en réalité: 628 à 5,2%)</t>
    </r>
  </si>
  <si>
    <t>1) Calcul du taux de descente à adopter à pente standard de 5%</t>
  </si>
  <si>
    <t>Calcul du Taux de descente à adopter et du début de descente: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</si>
</sst>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?/?"/>
    <numFmt numFmtId="177" formatCode="#\ ??/??"/>
    <numFmt numFmtId="178" formatCode="0\°"/>
    <numFmt numFmtId="179" formatCode="\F\L\ 0"/>
    <numFmt numFmtId="180" formatCode="0&quot; F&quot;"/>
    <numFmt numFmtId="181" formatCode="\à\ 0\°"/>
    <numFmt numFmtId="182" formatCode="0;m"/>
    <numFmt numFmtId="183" formatCode="0&quot;m&quot;"/>
    <numFmt numFmtId="184" formatCode="0&quot;Sec&quot;"/>
    <numFmt numFmtId="185" formatCode="0\ &quot;Sec&quot;"/>
    <numFmt numFmtId="186" formatCode="&quot;Rayon à &quot;0\°"/>
    <numFmt numFmtId="187" formatCode="&quot;Rayon pour&quot;0\°"/>
    <numFmt numFmtId="188" formatCode="&quot;Rayon à&quot;0\°"/>
    <numFmt numFmtId="189" formatCode="0\ &quot;m&quot;"/>
    <numFmt numFmtId="190" formatCode="\°"/>
    <numFmt numFmtId="191" formatCode="0&quot;°&quot;"/>
    <numFmt numFmtId="192" formatCode="0\.0&quot;°&quot;"/>
    <numFmt numFmtId="193" formatCode="0.0&quot;°&quot;"/>
    <numFmt numFmtId="194" formatCode="&quot;Diam en m:&quot;0"/>
    <numFmt numFmtId="195" formatCode="&quot;Diam en m: &quot;0"/>
    <numFmt numFmtId="196" formatCode="&quot;Diam. en m: &quot;0"/>
    <numFmt numFmtId="197" formatCode="0&quot; kts&quot;"/>
    <numFmt numFmtId="198" formatCode="0&quot; km/h&quot;"/>
    <numFmt numFmtId="199" formatCode="0\.0\°"/>
    <numFmt numFmtId="200" formatCode="00\.0\°"/>
    <numFmt numFmtId="201" formatCode="&quot;Environ&quot;\ 0\ &quot;Sec&quot;"/>
    <numFmt numFmtId="202" formatCode="0.0&quot; L&quot;"/>
    <numFmt numFmtId="203" formatCode="0&quot; ft&quot;"/>
    <numFmt numFmtId="204" formatCode="0.0"/>
    <numFmt numFmtId="205" formatCode="&quot;Fb: &quot;0\.0"/>
    <numFmt numFmtId="206" formatCode="&quot;Fb: &quot;0\.00"/>
    <numFmt numFmtId="207" formatCode="&quot;Fb: &quot;0.00"/>
    <numFmt numFmtId="208" formatCode="0.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%"/>
    <numFmt numFmtId="216" formatCode="0.000%"/>
    <numFmt numFmtId="217" formatCode="0.0000%"/>
    <numFmt numFmtId="218" formatCode="0.00000%"/>
    <numFmt numFmtId="219" formatCode="0.000000%"/>
    <numFmt numFmtId="220" formatCode="#,##0.000"/>
    <numFmt numFmtId="221" formatCode="0.0&quot; Nm&quot;"/>
    <numFmt numFmtId="222" formatCode="&quot;=&gt; FL &quot;0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"/>
      <family val="0"/>
    </font>
    <font>
      <b/>
      <sz val="8.5"/>
      <name val="MS Sans Serif"/>
      <family val="2"/>
    </font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15" borderId="1" applyNumberFormat="0" applyAlignment="0" applyProtection="0"/>
    <xf numFmtId="0" fontId="21" fillId="0" borderId="2" applyNumberFormat="0" applyFill="0" applyAlignment="0" applyProtection="0"/>
    <xf numFmtId="0" fontId="0" fillId="4" borderId="3" applyNumberFormat="0" applyFont="0" applyAlignment="0" applyProtection="0"/>
    <xf numFmtId="0" fontId="18" fillId="7" borderId="1" applyNumberFormat="0" applyAlignment="0" applyProtection="0"/>
    <xf numFmtId="0" fontId="16" fillId="16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15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2" fillId="17" borderId="9" applyNumberFormat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" fontId="1" fillId="18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0" fontId="1" fillId="19" borderId="10" xfId="0" applyFont="1" applyFill="1" applyBorder="1" applyAlignment="1">
      <alignment horizontal="right" vertical="center"/>
    </xf>
    <xf numFmtId="0" fontId="1" fillId="19" borderId="11" xfId="0" applyFont="1" applyFill="1" applyBorder="1" applyAlignment="1">
      <alignment horizontal="right"/>
    </xf>
    <xf numFmtId="186" fontId="1" fillId="19" borderId="11" xfId="0" applyNumberFormat="1" applyFont="1" applyFill="1" applyBorder="1" applyAlignment="1">
      <alignment horizontal="right"/>
    </xf>
    <xf numFmtId="0" fontId="1" fillId="19" borderId="12" xfId="0" applyFont="1" applyFill="1" applyBorder="1" applyAlignment="1">
      <alignment horizontal="right"/>
    </xf>
    <xf numFmtId="179" fontId="1" fillId="19" borderId="11" xfId="0" applyNumberFormat="1" applyFont="1" applyFill="1" applyBorder="1" applyAlignment="1">
      <alignment horizontal="right"/>
    </xf>
    <xf numFmtId="179" fontId="1" fillId="19" borderId="12" xfId="0" applyNumberFormat="1" applyFont="1" applyFill="1" applyBorder="1" applyAlignment="1">
      <alignment horizontal="right"/>
    </xf>
    <xf numFmtId="178" fontId="1" fillId="19" borderId="11" xfId="0" applyNumberFormat="1" applyFont="1" applyFill="1" applyBorder="1" applyAlignment="1">
      <alignment horizontal="right"/>
    </xf>
    <xf numFmtId="178" fontId="1" fillId="19" borderId="12" xfId="0" applyNumberFormat="1" applyFont="1" applyFill="1" applyBorder="1" applyAlignment="1">
      <alignment horizontal="right"/>
    </xf>
    <xf numFmtId="0" fontId="1" fillId="19" borderId="13" xfId="0" applyFont="1" applyFill="1" applyBorder="1" applyAlignment="1">
      <alignment horizontal="right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1" fillId="19" borderId="15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0" fillId="20" borderId="0" xfId="0" applyFill="1" applyAlignment="1">
      <alignment/>
    </xf>
    <xf numFmtId="0" fontId="0" fillId="20" borderId="0" xfId="0" applyFill="1" applyAlignment="1">
      <alignment vertical="center"/>
    </xf>
    <xf numFmtId="0" fontId="0" fillId="20" borderId="0" xfId="0" applyFont="1" applyFill="1" applyAlignment="1">
      <alignment/>
    </xf>
    <xf numFmtId="0" fontId="0" fillId="20" borderId="0" xfId="0" applyFill="1" applyAlignment="1">
      <alignment vertical="center" wrapText="1"/>
    </xf>
    <xf numFmtId="0" fontId="3" fillId="2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96" fontId="1" fillId="19" borderId="16" xfId="0" applyNumberFormat="1" applyFont="1" applyFill="1" applyBorder="1" applyAlignment="1">
      <alignment/>
    </xf>
    <xf numFmtId="0" fontId="1" fillId="19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19" borderId="17" xfId="0" applyFill="1" applyBorder="1" applyAlignment="1">
      <alignment horizontal="centerContinuous"/>
    </xf>
    <xf numFmtId="0" fontId="0" fillId="19" borderId="18" xfId="0" applyFill="1" applyBorder="1" applyAlignment="1">
      <alignment horizontal="centerContinuous"/>
    </xf>
    <xf numFmtId="1" fontId="0" fillId="19" borderId="19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19" borderId="20" xfId="0" applyFont="1" applyFill="1" applyBorder="1" applyAlignment="1">
      <alignment horizontal="right" vertical="center"/>
    </xf>
    <xf numFmtId="1" fontId="0" fillId="19" borderId="21" xfId="0" applyNumberFormat="1" applyFont="1" applyFill="1" applyBorder="1" applyAlignment="1">
      <alignment horizontal="center" vertical="center"/>
    </xf>
    <xf numFmtId="1" fontId="0" fillId="19" borderId="19" xfId="0" applyNumberFormat="1" applyFont="1" applyFill="1" applyBorder="1" applyAlignment="1">
      <alignment horizontal="center" vertical="center"/>
    </xf>
    <xf numFmtId="1" fontId="0" fillId="19" borderId="22" xfId="0" applyNumberFormat="1" applyFont="1" applyFill="1" applyBorder="1" applyAlignment="1">
      <alignment horizontal="center" vertical="center"/>
    </xf>
    <xf numFmtId="0" fontId="0" fillId="2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2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5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89" fontId="5" fillId="0" borderId="26" xfId="0" applyNumberFormat="1" applyFont="1" applyBorder="1" applyAlignment="1">
      <alignment horizontal="center"/>
    </xf>
    <xf numFmtId="189" fontId="5" fillId="0" borderId="27" xfId="0" applyNumberFormat="1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85" fontId="5" fillId="0" borderId="26" xfId="0" applyNumberFormat="1" applyFont="1" applyBorder="1" applyAlignment="1">
      <alignment horizontal="center"/>
    </xf>
    <xf numFmtId="185" fontId="5" fillId="0" borderId="27" xfId="0" applyNumberFormat="1" applyFont="1" applyBorder="1" applyAlignment="1">
      <alignment horizontal="center"/>
    </xf>
    <xf numFmtId="185" fontId="5" fillId="0" borderId="28" xfId="0" applyNumberFormat="1" applyFont="1" applyBorder="1" applyAlignment="1">
      <alignment horizontal="center"/>
    </xf>
    <xf numFmtId="185" fontId="5" fillId="0" borderId="29" xfId="0" applyNumberFormat="1" applyFont="1" applyBorder="1" applyAlignment="1">
      <alignment horizontal="center"/>
    </xf>
    <xf numFmtId="185" fontId="5" fillId="0" borderId="30" xfId="0" applyNumberFormat="1" applyFont="1" applyBorder="1" applyAlignment="1">
      <alignment horizontal="center"/>
    </xf>
    <xf numFmtId="185" fontId="5" fillId="0" borderId="31" xfId="0" applyNumberFormat="1" applyFont="1" applyBorder="1" applyAlignment="1">
      <alignment horizontal="center"/>
    </xf>
    <xf numFmtId="197" fontId="1" fillId="19" borderId="16" xfId="0" applyNumberFormat="1" applyFont="1" applyFill="1" applyBorder="1" applyAlignment="1">
      <alignment horizontal="center"/>
    </xf>
    <xf numFmtId="198" fontId="0" fillId="19" borderId="16" xfId="0" applyNumberFormat="1" applyFill="1" applyBorder="1" applyAlignment="1">
      <alignment horizontal="center"/>
    </xf>
    <xf numFmtId="193" fontId="5" fillId="0" borderId="16" xfId="0" applyNumberFormat="1" applyFont="1" applyBorder="1" applyAlignment="1">
      <alignment horizontal="center"/>
    </xf>
    <xf numFmtId="185" fontId="5" fillId="0" borderId="16" xfId="0" applyNumberFormat="1" applyFont="1" applyBorder="1" applyAlignment="1">
      <alignment horizontal="center"/>
    </xf>
    <xf numFmtId="185" fontId="5" fillId="18" borderId="16" xfId="0" applyNumberFormat="1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189" fontId="5" fillId="0" borderId="0" xfId="0" applyNumberFormat="1" applyFont="1" applyFill="1" applyBorder="1" applyAlignment="1">
      <alignment horizontal="center"/>
    </xf>
    <xf numFmtId="189" fontId="5" fillId="0" borderId="32" xfId="0" applyNumberFormat="1" applyFont="1" applyBorder="1" applyAlignment="1">
      <alignment horizontal="center"/>
    </xf>
    <xf numFmtId="189" fontId="5" fillId="0" borderId="33" xfId="0" applyNumberFormat="1" applyFont="1" applyBorder="1" applyAlignment="1">
      <alignment horizontal="center"/>
    </xf>
    <xf numFmtId="189" fontId="5" fillId="0" borderId="34" xfId="0" applyNumberFormat="1" applyFont="1" applyBorder="1" applyAlignment="1">
      <alignment horizontal="center"/>
    </xf>
    <xf numFmtId="0" fontId="1" fillId="19" borderId="20" xfId="0" applyFont="1" applyFill="1" applyBorder="1" applyAlignment="1">
      <alignment horizontal="right"/>
    </xf>
    <xf numFmtId="178" fontId="1" fillId="19" borderId="20" xfId="0" applyNumberFormat="1" applyFont="1" applyFill="1" applyBorder="1" applyAlignment="1">
      <alignment horizontal="right"/>
    </xf>
    <xf numFmtId="0" fontId="0" fillId="19" borderId="21" xfId="0" applyFont="1" applyFill="1" applyBorder="1" applyAlignment="1">
      <alignment horizontal="right" vertical="center" wrapText="1"/>
    </xf>
    <xf numFmtId="179" fontId="1" fillId="19" borderId="20" xfId="0" applyNumberFormat="1" applyFont="1" applyFill="1" applyBorder="1" applyAlignment="1">
      <alignment horizontal="right"/>
    </xf>
    <xf numFmtId="0" fontId="0" fillId="19" borderId="12" xfId="0" applyFont="1" applyFill="1" applyBorder="1" applyAlignment="1">
      <alignment horizontal="right" vertical="center"/>
    </xf>
    <xf numFmtId="1" fontId="0" fillId="19" borderId="22" xfId="0" applyNumberFormat="1" applyFont="1" applyFill="1" applyBorder="1" applyAlignment="1">
      <alignment horizontal="center" vertical="center" wrapText="1"/>
    </xf>
    <xf numFmtId="1" fontId="0" fillId="19" borderId="16" xfId="0" applyNumberFormat="1" applyFont="1" applyFill="1" applyBorder="1" applyAlignment="1">
      <alignment horizontal="center" vertical="center"/>
    </xf>
    <xf numFmtId="1" fontId="0" fillId="19" borderId="35" xfId="0" applyNumberFormat="1" applyFont="1" applyFill="1" applyBorder="1" applyAlignment="1">
      <alignment horizontal="center" vertical="center"/>
    </xf>
    <xf numFmtId="178" fontId="5" fillId="19" borderId="21" xfId="0" applyNumberFormat="1" applyFont="1" applyFill="1" applyBorder="1" applyAlignment="1">
      <alignment horizontal="center"/>
    </xf>
    <xf numFmtId="178" fontId="5" fillId="19" borderId="19" xfId="0" applyNumberFormat="1" applyFont="1" applyFill="1" applyBorder="1" applyAlignment="1">
      <alignment horizontal="center"/>
    </xf>
    <xf numFmtId="178" fontId="5" fillId="19" borderId="19" xfId="0" applyNumberFormat="1" applyFont="1" applyFill="1" applyBorder="1" applyAlignment="1">
      <alignment horizontal="center"/>
    </xf>
    <xf numFmtId="178" fontId="5" fillId="19" borderId="22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20" borderId="0" xfId="0" applyFill="1" applyBorder="1" applyAlignment="1">
      <alignment/>
    </xf>
    <xf numFmtId="1" fontId="5" fillId="0" borderId="36" xfId="0" applyNumberFormat="1" applyFont="1" applyBorder="1" applyAlignment="1">
      <alignment horizontal="center"/>
    </xf>
    <xf numFmtId="186" fontId="5" fillId="0" borderId="36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5" fillId="0" borderId="37" xfId="0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quotePrefix="1">
      <alignment vertical="center"/>
    </xf>
    <xf numFmtId="3" fontId="0" fillId="0" borderId="16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3" fontId="1" fillId="21" borderId="14" xfId="0" applyNumberFormat="1" applyFont="1" applyFill="1" applyBorder="1" applyAlignment="1">
      <alignment horizontal="center"/>
    </xf>
    <xf numFmtId="3" fontId="1" fillId="21" borderId="15" xfId="0" applyNumberFormat="1" applyFont="1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204" fontId="1" fillId="21" borderId="14" xfId="0" applyNumberFormat="1" applyFont="1" applyFill="1" applyBorder="1" applyAlignment="1">
      <alignment horizontal="center"/>
    </xf>
    <xf numFmtId="204" fontId="1" fillId="0" borderId="16" xfId="0" applyNumberFormat="1" applyFont="1" applyBorder="1" applyAlignment="1">
      <alignment horizontal="center"/>
    </xf>
    <xf numFmtId="204" fontId="0" fillId="0" borderId="0" xfId="0" applyNumberFormat="1" applyAlignment="1">
      <alignment horizontal="center"/>
    </xf>
    <xf numFmtId="0" fontId="1" fillId="2" borderId="16" xfId="0" applyFont="1" applyFill="1" applyBorder="1" applyAlignment="1">
      <alignment horizontal="center"/>
    </xf>
    <xf numFmtId="204" fontId="1" fillId="0" borderId="19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6" fillId="21" borderId="14" xfId="0" applyFont="1" applyFill="1" applyBorder="1" applyAlignment="1">
      <alignment horizontal="center"/>
    </xf>
    <xf numFmtId="197" fontId="1" fillId="20" borderId="0" xfId="0" applyNumberFormat="1" applyFont="1" applyFill="1" applyBorder="1" applyAlignment="1">
      <alignment horizontal="center"/>
    </xf>
    <xf numFmtId="207" fontId="6" fillId="20" borderId="0" xfId="0" applyNumberFormat="1" applyFont="1" applyFill="1" applyBorder="1" applyAlignment="1">
      <alignment/>
    </xf>
    <xf numFmtId="0" fontId="1" fillId="21" borderId="13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0" xfId="50" applyFont="1">
      <alignment/>
      <protection/>
    </xf>
    <xf numFmtId="0" fontId="8" fillId="0" borderId="0" xfId="50" applyFont="1" applyAlignment="1">
      <alignment horizontal="center"/>
      <protection/>
    </xf>
    <xf numFmtId="0" fontId="8" fillId="0" borderId="0" xfId="50" applyFont="1" applyBorder="1">
      <alignment/>
      <protection/>
    </xf>
    <xf numFmtId="0" fontId="8" fillId="7" borderId="38" xfId="50" applyFont="1" applyFill="1" applyBorder="1" applyAlignment="1">
      <alignment horizontal="center" vertical="center"/>
      <protection/>
    </xf>
    <xf numFmtId="0" fontId="8" fillId="7" borderId="16" xfId="50" applyFont="1" applyFill="1" applyBorder="1" applyAlignment="1">
      <alignment horizontal="center" vertical="center"/>
      <protection/>
    </xf>
    <xf numFmtId="0" fontId="9" fillId="7" borderId="16" xfId="50" applyFont="1" applyFill="1" applyBorder="1" applyAlignment="1">
      <alignment horizontal="center" vertical="center"/>
      <protection/>
    </xf>
    <xf numFmtId="0" fontId="9" fillId="7" borderId="35" xfId="50" applyFont="1" applyFill="1" applyBorder="1" applyAlignment="1">
      <alignment horizontal="center" vertical="center"/>
      <protection/>
    </xf>
    <xf numFmtId="0" fontId="8" fillId="0" borderId="38" xfId="50" applyFont="1" applyBorder="1" applyAlignment="1">
      <alignment horizontal="center"/>
      <protection/>
    </xf>
    <xf numFmtId="1" fontId="8" fillId="0" borderId="16" xfId="50" applyNumberFormat="1" applyFont="1" applyBorder="1" applyAlignment="1">
      <alignment horizontal="center"/>
      <protection/>
    </xf>
    <xf numFmtId="204" fontId="9" fillId="0" borderId="16" xfId="50" applyNumberFormat="1" applyFont="1" applyBorder="1" applyAlignment="1">
      <alignment horizontal="center"/>
      <protection/>
    </xf>
    <xf numFmtId="204" fontId="9" fillId="0" borderId="35" xfId="50" applyNumberFormat="1" applyFont="1" applyBorder="1" applyAlignment="1">
      <alignment horizontal="center"/>
      <protection/>
    </xf>
    <xf numFmtId="0" fontId="8" fillId="0" borderId="21" xfId="50" applyFont="1" applyBorder="1" applyAlignment="1">
      <alignment horizontal="center"/>
      <protection/>
    </xf>
    <xf numFmtId="1" fontId="8" fillId="0" borderId="19" xfId="50" applyNumberFormat="1" applyFont="1" applyBorder="1" applyAlignment="1">
      <alignment horizontal="center"/>
      <protection/>
    </xf>
    <xf numFmtId="204" fontId="9" fillId="0" borderId="19" xfId="50" applyNumberFormat="1" applyFont="1" applyBorder="1" applyAlignment="1">
      <alignment horizontal="center"/>
      <protection/>
    </xf>
    <xf numFmtId="204" fontId="9" fillId="0" borderId="22" xfId="50" applyNumberFormat="1" applyFont="1" applyBorder="1" applyAlignment="1">
      <alignment horizontal="center"/>
      <protection/>
    </xf>
    <xf numFmtId="208" fontId="8" fillId="0" borderId="0" xfId="50" applyNumberFormat="1" applyFont="1">
      <alignment/>
      <protection/>
    </xf>
    <xf numFmtId="215" fontId="8" fillId="7" borderId="16" xfId="51" applyNumberFormat="1" applyFont="1" applyFill="1" applyBorder="1" applyAlignment="1">
      <alignment horizontal="center" vertical="center"/>
    </xf>
    <xf numFmtId="0" fontId="8" fillId="0" borderId="0" xfId="50" applyFont="1" applyFill="1" applyBorder="1">
      <alignment/>
      <protection/>
    </xf>
    <xf numFmtId="204" fontId="0" fillId="21" borderId="14" xfId="0" applyNumberFormat="1" applyFont="1" applyFill="1" applyBorder="1" applyAlignment="1">
      <alignment horizontal="center"/>
    </xf>
    <xf numFmtId="204" fontId="0" fillId="0" borderId="16" xfId="0" applyNumberFormat="1" applyFont="1" applyBorder="1" applyAlignment="1">
      <alignment horizontal="center"/>
    </xf>
    <xf numFmtId="204" fontId="0" fillId="0" borderId="0" xfId="0" applyNumberFormat="1" applyFont="1" applyAlignment="1">
      <alignment horizontal="center"/>
    </xf>
    <xf numFmtId="220" fontId="0" fillId="0" borderId="0" xfId="0" applyNumberFormat="1" applyFill="1" applyBorder="1" applyAlignment="1">
      <alignment horizontal="center"/>
    </xf>
    <xf numFmtId="1" fontId="9" fillId="0" borderId="16" xfId="50" applyNumberFormat="1" applyFont="1" applyBorder="1" applyAlignment="1">
      <alignment horizontal="center"/>
      <protection/>
    </xf>
    <xf numFmtId="193" fontId="9" fillId="7" borderId="16" xfId="51" applyNumberFormat="1" applyFont="1" applyFill="1" applyBorder="1" applyAlignment="1">
      <alignment horizontal="center" vertical="center"/>
    </xf>
    <xf numFmtId="1" fontId="9" fillId="0" borderId="19" xfId="50" applyNumberFormat="1" applyFont="1" applyBorder="1" applyAlignment="1">
      <alignment horizontal="center"/>
      <protection/>
    </xf>
    <xf numFmtId="0" fontId="8" fillId="0" borderId="0" xfId="50" applyFont="1" applyFill="1" applyBorder="1" applyAlignment="1">
      <alignment horizontal="left"/>
      <protection/>
    </xf>
    <xf numFmtId="0" fontId="8" fillId="0" borderId="0" xfId="50" applyFont="1" applyFill="1" applyBorder="1" applyAlignment="1">
      <alignment horizontal="center"/>
      <protection/>
    </xf>
    <xf numFmtId="0" fontId="9" fillId="0" borderId="0" xfId="50" applyFont="1" applyFill="1" applyBorder="1" applyAlignment="1">
      <alignment horizontal="center" vertical="center"/>
      <protection/>
    </xf>
    <xf numFmtId="1" fontId="8" fillId="0" borderId="0" xfId="50" applyNumberFormat="1" applyFont="1" applyFill="1" applyBorder="1" applyAlignment="1">
      <alignment horizontal="center"/>
      <protection/>
    </xf>
    <xf numFmtId="204" fontId="9" fillId="0" borderId="0" xfId="50" applyNumberFormat="1" applyFont="1" applyFill="1" applyBorder="1" applyAlignment="1">
      <alignment horizontal="center"/>
      <protection/>
    </xf>
    <xf numFmtId="0" fontId="8" fillId="10" borderId="38" xfId="50" applyFont="1" applyFill="1" applyBorder="1" applyAlignment="1">
      <alignment horizontal="center"/>
      <protection/>
    </xf>
    <xf numFmtId="1" fontId="8" fillId="10" borderId="16" xfId="50" applyNumberFormat="1" applyFont="1" applyFill="1" applyBorder="1" applyAlignment="1">
      <alignment horizontal="center"/>
      <protection/>
    </xf>
    <xf numFmtId="201" fontId="5" fillId="0" borderId="39" xfId="0" applyNumberFormat="1" applyFont="1" applyBorder="1" applyAlignment="1">
      <alignment horizontal="center"/>
    </xf>
    <xf numFmtId="201" fontId="5" fillId="0" borderId="36" xfId="0" applyNumberFormat="1" applyFont="1" applyBorder="1" applyAlignment="1">
      <alignment horizontal="center"/>
    </xf>
    <xf numFmtId="201" fontId="5" fillId="0" borderId="37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215" fontId="10" fillId="0" borderId="0" xfId="51" applyNumberFormat="1" applyFont="1" applyBorder="1" applyAlignment="1">
      <alignment horizontal="center" vertical="center" textRotation="180"/>
    </xf>
    <xf numFmtId="0" fontId="8" fillId="7" borderId="41" xfId="50" applyFont="1" applyFill="1" applyBorder="1" applyAlignment="1">
      <alignment horizontal="center"/>
      <protection/>
    </xf>
    <xf numFmtId="0" fontId="8" fillId="7" borderId="42" xfId="50" applyFont="1" applyFill="1" applyBorder="1" applyAlignment="1">
      <alignment horizontal="center"/>
      <protection/>
    </xf>
    <xf numFmtId="0" fontId="8" fillId="7" borderId="43" xfId="50" applyFont="1" applyFill="1" applyBorder="1" applyAlignment="1">
      <alignment horizontal="center"/>
      <protection/>
    </xf>
    <xf numFmtId="0" fontId="8" fillId="7" borderId="44" xfId="50" applyFont="1" applyFill="1" applyBorder="1" applyAlignment="1">
      <alignment horizontal="center"/>
      <protection/>
    </xf>
    <xf numFmtId="0" fontId="8" fillId="22" borderId="0" xfId="50" applyFont="1" applyFill="1" applyAlignment="1">
      <alignment horizontal="center"/>
      <protection/>
    </xf>
    <xf numFmtId="0" fontId="8" fillId="7" borderId="45" xfId="50" applyFont="1" applyFill="1" applyBorder="1" applyAlignment="1">
      <alignment horizontal="center"/>
      <protection/>
    </xf>
    <xf numFmtId="221" fontId="9" fillId="0" borderId="0" xfId="50" applyNumberFormat="1" applyFont="1" applyFill="1" applyBorder="1" applyAlignment="1">
      <alignment horizontal="center"/>
      <protection/>
    </xf>
    <xf numFmtId="222" fontId="8" fillId="0" borderId="0" xfId="50" applyNumberFormat="1" applyFont="1" applyFill="1" applyBorder="1" applyAlignment="1">
      <alignment horizontal="center"/>
      <protection/>
    </xf>
    <xf numFmtId="0" fontId="27" fillId="0" borderId="0" xfId="50" applyFont="1">
      <alignment/>
      <protection/>
    </xf>
    <xf numFmtId="0" fontId="9" fillId="0" borderId="0" xfId="50" applyFont="1">
      <alignment/>
      <protection/>
    </xf>
    <xf numFmtId="0" fontId="9" fillId="0" borderId="0" xfId="50" applyFont="1" applyFill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lasseur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~~JpR\AeroD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RODIC"/>
    </sheetNames>
    <sheetDataSet>
      <sheetData sheetId="0">
        <row r="7">
          <cell r="A7" t="str">
            <v>Allongement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6">
      <selection activeCell="A1" sqref="A1"/>
    </sheetView>
  </sheetViews>
  <sheetFormatPr defaultColWidth="11.421875" defaultRowHeight="12.75"/>
  <cols>
    <col min="1" max="1" width="13.421875" style="9" customWidth="1"/>
    <col min="2" max="12" width="6.7109375" style="0" customWidth="1"/>
    <col min="13" max="13" width="1.57421875" style="0" customWidth="1"/>
  </cols>
  <sheetData>
    <row r="1" spans="1:13" ht="17.25" customHeight="1">
      <c r="A1" s="12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3"/>
    </row>
    <row r="2" spans="1:13" ht="18" customHeight="1" thickBot="1">
      <c r="A2" s="8"/>
      <c r="B2" s="4"/>
      <c r="C2" s="4"/>
      <c r="D2" s="109" t="s">
        <v>0</v>
      </c>
      <c r="E2" s="4"/>
      <c r="F2" s="4"/>
      <c r="G2" s="4"/>
      <c r="H2" s="4"/>
      <c r="I2" s="4"/>
      <c r="J2" s="4"/>
      <c r="K2" s="4"/>
      <c r="L2" s="4"/>
      <c r="M2" s="43"/>
    </row>
    <row r="3" spans="1:13" s="5" customFormat="1" ht="25.5" customHeight="1">
      <c r="A3" s="24" t="s">
        <v>1</v>
      </c>
      <c r="B3" s="35">
        <v>70</v>
      </c>
      <c r="C3" s="36">
        <v>75</v>
      </c>
      <c r="D3" s="36">
        <v>80</v>
      </c>
      <c r="E3" s="36">
        <v>85</v>
      </c>
      <c r="F3" s="36">
        <v>90</v>
      </c>
      <c r="G3" s="36">
        <v>95</v>
      </c>
      <c r="H3" s="36">
        <v>100</v>
      </c>
      <c r="I3" s="36">
        <v>105</v>
      </c>
      <c r="J3" s="36">
        <v>110</v>
      </c>
      <c r="K3" s="36">
        <v>115</v>
      </c>
      <c r="L3" s="37">
        <v>120</v>
      </c>
      <c r="M3" s="39"/>
    </row>
    <row r="4" spans="1:13" s="57" customFormat="1" ht="25.5" customHeight="1" thickBot="1">
      <c r="A4" s="92" t="s">
        <v>2</v>
      </c>
      <c r="B4" s="53">
        <f>+B3*1.852</f>
        <v>129.64000000000001</v>
      </c>
      <c r="C4" s="54">
        <f aca="true" t="shared" si="0" ref="C4:L4">+C3*1.852</f>
        <v>138.9</v>
      </c>
      <c r="D4" s="54">
        <f t="shared" si="0"/>
        <v>148.16</v>
      </c>
      <c r="E4" s="54">
        <f t="shared" si="0"/>
        <v>157.42000000000002</v>
      </c>
      <c r="F4" s="54">
        <f t="shared" si="0"/>
        <v>166.68</v>
      </c>
      <c r="G4" s="54">
        <f t="shared" si="0"/>
        <v>175.94</v>
      </c>
      <c r="H4" s="54">
        <f t="shared" si="0"/>
        <v>185.20000000000002</v>
      </c>
      <c r="I4" s="54">
        <f t="shared" si="0"/>
        <v>194.46</v>
      </c>
      <c r="J4" s="54">
        <f t="shared" si="0"/>
        <v>203.72</v>
      </c>
      <c r="K4" s="54">
        <f t="shared" si="0"/>
        <v>212.98000000000002</v>
      </c>
      <c r="L4" s="55">
        <f t="shared" si="0"/>
        <v>222.24</v>
      </c>
      <c r="M4" s="56"/>
    </row>
    <row r="5" spans="1:13" ht="12.75">
      <c r="A5" s="91">
        <v>35</v>
      </c>
      <c r="B5" s="60">
        <f aca="true" t="shared" si="1" ref="B5:L14">+$A5/6*B$3/100+B$3</f>
        <v>74.08333333333333</v>
      </c>
      <c r="C5" s="61">
        <f t="shared" si="1"/>
        <v>79.375</v>
      </c>
      <c r="D5" s="61">
        <f t="shared" si="1"/>
        <v>84.66666666666667</v>
      </c>
      <c r="E5" s="61">
        <f t="shared" si="1"/>
        <v>89.95833333333333</v>
      </c>
      <c r="F5" s="61">
        <f t="shared" si="1"/>
        <v>95.25</v>
      </c>
      <c r="G5" s="61">
        <f t="shared" si="1"/>
        <v>100.54166666666667</v>
      </c>
      <c r="H5" s="61">
        <f t="shared" si="1"/>
        <v>105.83333333333333</v>
      </c>
      <c r="I5" s="61">
        <f t="shared" si="1"/>
        <v>111.125</v>
      </c>
      <c r="J5" s="61">
        <f t="shared" si="1"/>
        <v>116.41666666666667</v>
      </c>
      <c r="K5" s="61">
        <f t="shared" si="1"/>
        <v>121.70833333333333</v>
      </c>
      <c r="L5" s="62">
        <f t="shared" si="1"/>
        <v>127</v>
      </c>
      <c r="M5" s="38"/>
    </row>
    <row r="6" spans="1:13" ht="12.75">
      <c r="A6" s="28">
        <v>45</v>
      </c>
      <c r="B6" s="63">
        <f t="shared" si="1"/>
        <v>75.25</v>
      </c>
      <c r="C6" s="64">
        <f t="shared" si="1"/>
        <v>80.625</v>
      </c>
      <c r="D6" s="64">
        <f t="shared" si="1"/>
        <v>86</v>
      </c>
      <c r="E6" s="64">
        <f t="shared" si="1"/>
        <v>91.375</v>
      </c>
      <c r="F6" s="64">
        <f t="shared" si="1"/>
        <v>96.75</v>
      </c>
      <c r="G6" s="64">
        <f t="shared" si="1"/>
        <v>102.125</v>
      </c>
      <c r="H6" s="64">
        <f t="shared" si="1"/>
        <v>107.5</v>
      </c>
      <c r="I6" s="64">
        <f t="shared" si="1"/>
        <v>112.875</v>
      </c>
      <c r="J6" s="64">
        <f t="shared" si="1"/>
        <v>118.25</v>
      </c>
      <c r="K6" s="64">
        <f t="shared" si="1"/>
        <v>123.625</v>
      </c>
      <c r="L6" s="65">
        <f t="shared" si="1"/>
        <v>129</v>
      </c>
      <c r="M6" s="38"/>
    </row>
    <row r="7" spans="1:13" ht="12.75">
      <c r="A7" s="28">
        <v>55</v>
      </c>
      <c r="B7" s="63">
        <f t="shared" si="1"/>
        <v>76.41666666666667</v>
      </c>
      <c r="C7" s="64">
        <f t="shared" si="1"/>
        <v>81.875</v>
      </c>
      <c r="D7" s="64">
        <f t="shared" si="1"/>
        <v>87.33333333333333</v>
      </c>
      <c r="E7" s="64">
        <f t="shared" si="1"/>
        <v>92.79166666666667</v>
      </c>
      <c r="F7" s="64">
        <f t="shared" si="1"/>
        <v>98.25</v>
      </c>
      <c r="G7" s="64">
        <f t="shared" si="1"/>
        <v>103.70833333333333</v>
      </c>
      <c r="H7" s="64">
        <f t="shared" si="1"/>
        <v>109.16666666666667</v>
      </c>
      <c r="I7" s="64">
        <f t="shared" si="1"/>
        <v>114.625</v>
      </c>
      <c r="J7" s="64">
        <f t="shared" si="1"/>
        <v>120.08333333333333</v>
      </c>
      <c r="K7" s="64">
        <f t="shared" si="1"/>
        <v>125.54166666666666</v>
      </c>
      <c r="L7" s="65">
        <f t="shared" si="1"/>
        <v>131</v>
      </c>
      <c r="M7" s="38"/>
    </row>
    <row r="8" spans="1:13" ht="12.75">
      <c r="A8" s="28">
        <v>65</v>
      </c>
      <c r="B8" s="63">
        <f t="shared" si="1"/>
        <v>77.58333333333333</v>
      </c>
      <c r="C8" s="64">
        <f t="shared" si="1"/>
        <v>83.125</v>
      </c>
      <c r="D8" s="64">
        <f t="shared" si="1"/>
        <v>88.66666666666667</v>
      </c>
      <c r="E8" s="64">
        <f t="shared" si="1"/>
        <v>94.20833333333333</v>
      </c>
      <c r="F8" s="64">
        <f t="shared" si="1"/>
        <v>99.75</v>
      </c>
      <c r="G8" s="64">
        <f t="shared" si="1"/>
        <v>105.29166666666667</v>
      </c>
      <c r="H8" s="64">
        <f t="shared" si="1"/>
        <v>110.83333333333334</v>
      </c>
      <c r="I8" s="64">
        <f t="shared" si="1"/>
        <v>116.375</v>
      </c>
      <c r="J8" s="64">
        <f t="shared" si="1"/>
        <v>121.91666666666667</v>
      </c>
      <c r="K8" s="64">
        <f t="shared" si="1"/>
        <v>127.45833333333334</v>
      </c>
      <c r="L8" s="65">
        <f t="shared" si="1"/>
        <v>133</v>
      </c>
      <c r="M8" s="38"/>
    </row>
    <row r="9" spans="1:13" ht="12.75">
      <c r="A9" s="28">
        <v>75</v>
      </c>
      <c r="B9" s="63">
        <f t="shared" si="1"/>
        <v>78.75</v>
      </c>
      <c r="C9" s="64">
        <f t="shared" si="1"/>
        <v>84.375</v>
      </c>
      <c r="D9" s="64">
        <f t="shared" si="1"/>
        <v>90</v>
      </c>
      <c r="E9" s="64">
        <f t="shared" si="1"/>
        <v>95.625</v>
      </c>
      <c r="F9" s="64">
        <f t="shared" si="1"/>
        <v>101.25</v>
      </c>
      <c r="G9" s="64">
        <f t="shared" si="1"/>
        <v>106.875</v>
      </c>
      <c r="H9" s="64">
        <f t="shared" si="1"/>
        <v>112.5</v>
      </c>
      <c r="I9" s="64">
        <f t="shared" si="1"/>
        <v>118.125</v>
      </c>
      <c r="J9" s="64">
        <f t="shared" si="1"/>
        <v>123.75</v>
      </c>
      <c r="K9" s="64">
        <f t="shared" si="1"/>
        <v>129.375</v>
      </c>
      <c r="L9" s="65">
        <f t="shared" si="1"/>
        <v>135</v>
      </c>
      <c r="M9" s="38"/>
    </row>
    <row r="10" spans="1:13" ht="12.75">
      <c r="A10" s="28">
        <v>85</v>
      </c>
      <c r="B10" s="63">
        <f t="shared" si="1"/>
        <v>79.91666666666667</v>
      </c>
      <c r="C10" s="64">
        <f t="shared" si="1"/>
        <v>85.625</v>
      </c>
      <c r="D10" s="64">
        <f t="shared" si="1"/>
        <v>91.33333333333333</v>
      </c>
      <c r="E10" s="64">
        <f t="shared" si="1"/>
        <v>97.04166666666666</v>
      </c>
      <c r="F10" s="64">
        <f t="shared" si="1"/>
        <v>102.75</v>
      </c>
      <c r="G10" s="64">
        <f t="shared" si="1"/>
        <v>108.45833333333333</v>
      </c>
      <c r="H10" s="64">
        <f t="shared" si="1"/>
        <v>114.16666666666666</v>
      </c>
      <c r="I10" s="64">
        <f t="shared" si="1"/>
        <v>119.875</v>
      </c>
      <c r="J10" s="64">
        <f t="shared" si="1"/>
        <v>125.58333333333333</v>
      </c>
      <c r="K10" s="64">
        <f t="shared" si="1"/>
        <v>131.29166666666666</v>
      </c>
      <c r="L10" s="65">
        <f t="shared" si="1"/>
        <v>137</v>
      </c>
      <c r="M10" s="38"/>
    </row>
    <row r="11" spans="1:13" ht="12.75">
      <c r="A11" s="28">
        <v>95</v>
      </c>
      <c r="B11" s="63">
        <f t="shared" si="1"/>
        <v>81.08333333333334</v>
      </c>
      <c r="C11" s="64">
        <f t="shared" si="1"/>
        <v>86.875</v>
      </c>
      <c r="D11" s="64">
        <f t="shared" si="1"/>
        <v>92.66666666666667</v>
      </c>
      <c r="E11" s="64">
        <f t="shared" si="1"/>
        <v>98.45833333333334</v>
      </c>
      <c r="F11" s="64">
        <f t="shared" si="1"/>
        <v>104.25</v>
      </c>
      <c r="G11" s="64">
        <f t="shared" si="1"/>
        <v>110.04166666666667</v>
      </c>
      <c r="H11" s="64">
        <f t="shared" si="1"/>
        <v>115.83333333333334</v>
      </c>
      <c r="I11" s="64">
        <f t="shared" si="1"/>
        <v>121.625</v>
      </c>
      <c r="J11" s="64">
        <f t="shared" si="1"/>
        <v>127.41666666666667</v>
      </c>
      <c r="K11" s="64">
        <f t="shared" si="1"/>
        <v>133.20833333333334</v>
      </c>
      <c r="L11" s="65">
        <f t="shared" si="1"/>
        <v>139</v>
      </c>
      <c r="M11" s="38"/>
    </row>
    <row r="12" spans="1:13" ht="12.75">
      <c r="A12" s="28">
        <v>105</v>
      </c>
      <c r="B12" s="63">
        <f t="shared" si="1"/>
        <v>82.25</v>
      </c>
      <c r="C12" s="64">
        <f t="shared" si="1"/>
        <v>88.125</v>
      </c>
      <c r="D12" s="64">
        <f t="shared" si="1"/>
        <v>94</v>
      </c>
      <c r="E12" s="64">
        <f t="shared" si="1"/>
        <v>99.875</v>
      </c>
      <c r="F12" s="64">
        <f t="shared" si="1"/>
        <v>105.75</v>
      </c>
      <c r="G12" s="64">
        <f t="shared" si="1"/>
        <v>111.625</v>
      </c>
      <c r="H12" s="64">
        <f t="shared" si="1"/>
        <v>117.5</v>
      </c>
      <c r="I12" s="64">
        <f t="shared" si="1"/>
        <v>123.375</v>
      </c>
      <c r="J12" s="64">
        <f t="shared" si="1"/>
        <v>129.25</v>
      </c>
      <c r="K12" s="64">
        <f t="shared" si="1"/>
        <v>135.125</v>
      </c>
      <c r="L12" s="65">
        <f t="shared" si="1"/>
        <v>141</v>
      </c>
      <c r="M12" s="38"/>
    </row>
    <row r="13" spans="1:13" ht="12.75">
      <c r="A13" s="28">
        <v>115</v>
      </c>
      <c r="B13" s="63">
        <f t="shared" si="1"/>
        <v>83.41666666666667</v>
      </c>
      <c r="C13" s="64">
        <f t="shared" si="1"/>
        <v>89.375</v>
      </c>
      <c r="D13" s="64">
        <f t="shared" si="1"/>
        <v>95.33333333333334</v>
      </c>
      <c r="E13" s="64">
        <f t="shared" si="1"/>
        <v>101.29166666666667</v>
      </c>
      <c r="F13" s="64">
        <f t="shared" si="1"/>
        <v>107.25</v>
      </c>
      <c r="G13" s="64">
        <f t="shared" si="1"/>
        <v>113.20833333333334</v>
      </c>
      <c r="H13" s="64">
        <f t="shared" si="1"/>
        <v>119.16666666666667</v>
      </c>
      <c r="I13" s="64">
        <f t="shared" si="1"/>
        <v>125.125</v>
      </c>
      <c r="J13" s="64">
        <f t="shared" si="1"/>
        <v>131.08333333333334</v>
      </c>
      <c r="K13" s="64">
        <f t="shared" si="1"/>
        <v>137.04166666666669</v>
      </c>
      <c r="L13" s="65">
        <f t="shared" si="1"/>
        <v>143</v>
      </c>
      <c r="M13" s="38"/>
    </row>
    <row r="14" spans="1:13" ht="13.5" thickBot="1">
      <c r="A14" s="29">
        <v>125</v>
      </c>
      <c r="B14" s="66">
        <f t="shared" si="1"/>
        <v>84.58333333333333</v>
      </c>
      <c r="C14" s="67">
        <f t="shared" si="1"/>
        <v>90.625</v>
      </c>
      <c r="D14" s="67">
        <f t="shared" si="1"/>
        <v>96.66666666666666</v>
      </c>
      <c r="E14" s="67">
        <f t="shared" si="1"/>
        <v>102.70833333333333</v>
      </c>
      <c r="F14" s="67">
        <f t="shared" si="1"/>
        <v>108.75</v>
      </c>
      <c r="G14" s="67">
        <f t="shared" si="1"/>
        <v>114.79166666666666</v>
      </c>
      <c r="H14" s="67">
        <f t="shared" si="1"/>
        <v>120.83333333333333</v>
      </c>
      <c r="I14" s="67">
        <f t="shared" si="1"/>
        <v>126.875</v>
      </c>
      <c r="J14" s="67">
        <f t="shared" si="1"/>
        <v>132.91666666666666</v>
      </c>
      <c r="K14" s="67">
        <f t="shared" si="1"/>
        <v>138.95833333333331</v>
      </c>
      <c r="L14" s="68">
        <f t="shared" si="1"/>
        <v>145</v>
      </c>
      <c r="M14" s="38"/>
    </row>
    <row r="15" spans="1:13" s="3" customFormat="1" ht="30.75" customHeight="1">
      <c r="A15" s="11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0"/>
    </row>
    <row r="16" spans="1:13" ht="17.25" customHeight="1" thickBot="1">
      <c r="A16" s="10"/>
      <c r="B16" s="2"/>
      <c r="C16" s="2"/>
      <c r="D16" s="107" t="s">
        <v>19</v>
      </c>
      <c r="E16" s="2"/>
      <c r="F16" s="2"/>
      <c r="G16" s="2"/>
      <c r="H16" s="2"/>
      <c r="I16" s="2"/>
      <c r="J16" s="2"/>
      <c r="K16" s="2"/>
      <c r="L16" s="2"/>
      <c r="M16" s="38"/>
    </row>
    <row r="17" spans="1:13" s="7" customFormat="1" ht="38.25" customHeight="1">
      <c r="A17" s="32" t="s">
        <v>3</v>
      </c>
      <c r="B17" s="33">
        <v>40</v>
      </c>
      <c r="C17" s="33">
        <v>45</v>
      </c>
      <c r="D17" s="33">
        <v>50</v>
      </c>
      <c r="E17" s="33">
        <v>55</v>
      </c>
      <c r="F17" s="33">
        <v>60</v>
      </c>
      <c r="G17" s="33">
        <v>65</v>
      </c>
      <c r="H17" s="33">
        <v>70</v>
      </c>
      <c r="I17" s="33">
        <v>75</v>
      </c>
      <c r="J17" s="33">
        <v>80</v>
      </c>
      <c r="K17" s="33">
        <v>85</v>
      </c>
      <c r="L17" s="34">
        <v>90</v>
      </c>
      <c r="M17" s="41"/>
    </row>
    <row r="18" spans="1:13" s="51" customFormat="1" ht="33.75" customHeight="1" thickBot="1">
      <c r="A18" s="90" t="s">
        <v>2</v>
      </c>
      <c r="B18" s="49">
        <f>+B17*1.852</f>
        <v>74.08</v>
      </c>
      <c r="C18" s="49">
        <f aca="true" t="shared" si="2" ref="C18:L18">+C17*1.852</f>
        <v>83.34</v>
      </c>
      <c r="D18" s="49">
        <f t="shared" si="2"/>
        <v>92.60000000000001</v>
      </c>
      <c r="E18" s="49">
        <f t="shared" si="2"/>
        <v>101.86</v>
      </c>
      <c r="F18" s="49">
        <f t="shared" si="2"/>
        <v>111.12</v>
      </c>
      <c r="G18" s="49">
        <f t="shared" si="2"/>
        <v>120.38000000000001</v>
      </c>
      <c r="H18" s="49">
        <f t="shared" si="2"/>
        <v>129.64000000000001</v>
      </c>
      <c r="I18" s="49">
        <f t="shared" si="2"/>
        <v>138.9</v>
      </c>
      <c r="J18" s="49">
        <f t="shared" si="2"/>
        <v>148.16</v>
      </c>
      <c r="K18" s="49">
        <f t="shared" si="2"/>
        <v>157.42000000000002</v>
      </c>
      <c r="L18" s="93">
        <f t="shared" si="2"/>
        <v>166.68</v>
      </c>
      <c r="M18" s="50"/>
    </row>
    <row r="19" spans="1:13" ht="12.75">
      <c r="A19" s="89">
        <v>30</v>
      </c>
      <c r="B19" s="60">
        <f aca="true" t="shared" si="3" ref="B19:L21">B$17*SQRT(1/COS($A19*PI()/180))</f>
        <v>42.98279727294168</v>
      </c>
      <c r="C19" s="61">
        <f t="shared" si="3"/>
        <v>48.355646932059386</v>
      </c>
      <c r="D19" s="61">
        <f t="shared" si="3"/>
        <v>53.7284965911771</v>
      </c>
      <c r="E19" s="61">
        <f t="shared" si="3"/>
        <v>59.10134625029481</v>
      </c>
      <c r="F19" s="61">
        <f t="shared" si="3"/>
        <v>64.47419590941251</v>
      </c>
      <c r="G19" s="61">
        <f t="shared" si="3"/>
        <v>69.84704556853023</v>
      </c>
      <c r="H19" s="61">
        <f t="shared" si="3"/>
        <v>75.21989522764794</v>
      </c>
      <c r="I19" s="61">
        <f t="shared" si="3"/>
        <v>80.59274488676564</v>
      </c>
      <c r="J19" s="61">
        <f t="shared" si="3"/>
        <v>85.96559454588336</v>
      </c>
      <c r="K19" s="61">
        <f t="shared" si="3"/>
        <v>91.33844420500107</v>
      </c>
      <c r="L19" s="62">
        <f t="shared" si="3"/>
        <v>96.71129386411877</v>
      </c>
      <c r="M19" s="38"/>
    </row>
    <row r="20" spans="1:13" ht="12.75">
      <c r="A20" s="30">
        <v>45</v>
      </c>
      <c r="B20" s="63">
        <f t="shared" si="3"/>
        <v>47.56828460010884</v>
      </c>
      <c r="C20" s="64">
        <f t="shared" si="3"/>
        <v>53.51432017512245</v>
      </c>
      <c r="D20" s="64">
        <f t="shared" si="3"/>
        <v>59.46035575013605</v>
      </c>
      <c r="E20" s="64">
        <f t="shared" si="3"/>
        <v>65.40639132514966</v>
      </c>
      <c r="F20" s="64">
        <f t="shared" si="3"/>
        <v>71.35242690016327</v>
      </c>
      <c r="G20" s="64">
        <f t="shared" si="3"/>
        <v>77.29846247517686</v>
      </c>
      <c r="H20" s="64">
        <f t="shared" si="3"/>
        <v>83.24449805019047</v>
      </c>
      <c r="I20" s="64">
        <f t="shared" si="3"/>
        <v>89.19053362520408</v>
      </c>
      <c r="J20" s="64">
        <f t="shared" si="3"/>
        <v>95.13656920021768</v>
      </c>
      <c r="K20" s="64">
        <f t="shared" si="3"/>
        <v>101.08260477523129</v>
      </c>
      <c r="L20" s="65">
        <f t="shared" si="3"/>
        <v>107.0286403502449</v>
      </c>
      <c r="M20" s="38"/>
    </row>
    <row r="21" spans="1:13" ht="13.5" thickBot="1">
      <c r="A21" s="31">
        <v>60</v>
      </c>
      <c r="B21" s="66">
        <f t="shared" si="3"/>
        <v>56.5685424949238</v>
      </c>
      <c r="C21" s="67">
        <f t="shared" si="3"/>
        <v>63.63961030678927</v>
      </c>
      <c r="D21" s="67">
        <f t="shared" si="3"/>
        <v>70.71067811865474</v>
      </c>
      <c r="E21" s="67">
        <f t="shared" si="3"/>
        <v>77.78174593052022</v>
      </c>
      <c r="F21" s="67">
        <f t="shared" si="3"/>
        <v>84.85281374238569</v>
      </c>
      <c r="G21" s="67">
        <f t="shared" si="3"/>
        <v>91.92388155425117</v>
      </c>
      <c r="H21" s="67">
        <f t="shared" si="3"/>
        <v>98.99494936611664</v>
      </c>
      <c r="I21" s="67">
        <f t="shared" si="3"/>
        <v>106.06601717798212</v>
      </c>
      <c r="J21" s="67">
        <f t="shared" si="3"/>
        <v>113.1370849898476</v>
      </c>
      <c r="K21" s="67">
        <f t="shared" si="3"/>
        <v>120.20815280171307</v>
      </c>
      <c r="L21" s="68">
        <f t="shared" si="3"/>
        <v>127.27922061357854</v>
      </c>
      <c r="M21" s="38"/>
    </row>
    <row r="22" spans="1:13" ht="30" customHeight="1">
      <c r="A22" s="11" t="s">
        <v>15</v>
      </c>
      <c r="M22" s="38"/>
    </row>
    <row r="23" spans="2:13" ht="18.75" customHeight="1" thickBot="1">
      <c r="B23" s="1"/>
      <c r="C23" s="1"/>
      <c r="D23" s="108" t="s">
        <v>4</v>
      </c>
      <c r="E23" s="1"/>
      <c r="F23" s="1"/>
      <c r="G23" s="1"/>
      <c r="H23" s="1"/>
      <c r="I23" s="1"/>
      <c r="J23" s="1"/>
      <c r="K23" s="1"/>
      <c r="L23" s="1"/>
      <c r="M23" s="38"/>
    </row>
    <row r="24" spans="1:13" s="6" customFormat="1" ht="24.75" customHeight="1">
      <c r="A24" s="24" t="s">
        <v>5</v>
      </c>
      <c r="B24" s="35">
        <v>70</v>
      </c>
      <c r="C24" s="36">
        <v>75</v>
      </c>
      <c r="D24" s="36">
        <v>80</v>
      </c>
      <c r="E24" s="36">
        <v>85</v>
      </c>
      <c r="F24" s="36">
        <v>90</v>
      </c>
      <c r="G24" s="36">
        <v>95</v>
      </c>
      <c r="H24" s="36">
        <v>100</v>
      </c>
      <c r="I24" s="36">
        <v>105</v>
      </c>
      <c r="J24" s="36">
        <v>110</v>
      </c>
      <c r="K24" s="36">
        <v>115</v>
      </c>
      <c r="L24" s="37">
        <v>120</v>
      </c>
      <c r="M24" s="42"/>
    </row>
    <row r="25" spans="1:13" s="59" customFormat="1" ht="24.75" customHeight="1">
      <c r="A25" s="52" t="s">
        <v>2</v>
      </c>
      <c r="B25" s="94">
        <f>+B24*1.852</f>
        <v>129.64000000000001</v>
      </c>
      <c r="C25" s="94">
        <f aca="true" t="shared" si="4" ref="C25:L25">+C24*1.852</f>
        <v>138.9</v>
      </c>
      <c r="D25" s="94">
        <f t="shared" si="4"/>
        <v>148.16</v>
      </c>
      <c r="E25" s="94">
        <f t="shared" si="4"/>
        <v>157.42000000000002</v>
      </c>
      <c r="F25" s="94">
        <f t="shared" si="4"/>
        <v>166.68</v>
      </c>
      <c r="G25" s="94">
        <f t="shared" si="4"/>
        <v>175.94</v>
      </c>
      <c r="H25" s="94">
        <f t="shared" si="4"/>
        <v>185.20000000000002</v>
      </c>
      <c r="I25" s="94">
        <f t="shared" si="4"/>
        <v>194.46</v>
      </c>
      <c r="J25" s="94">
        <f t="shared" si="4"/>
        <v>203.72</v>
      </c>
      <c r="K25" s="94">
        <f t="shared" si="4"/>
        <v>212.98000000000002</v>
      </c>
      <c r="L25" s="95">
        <f t="shared" si="4"/>
        <v>222.24</v>
      </c>
      <c r="M25" s="58"/>
    </row>
    <row r="26" spans="1:13" ht="12" customHeight="1" thickBot="1">
      <c r="A26" s="27" t="s">
        <v>6</v>
      </c>
      <c r="B26" s="96">
        <f aca="true" t="shared" si="5" ref="B26:L26">+B$24*0.15</f>
        <v>10.5</v>
      </c>
      <c r="C26" s="97">
        <f t="shared" si="5"/>
        <v>11.25</v>
      </c>
      <c r="D26" s="98">
        <f t="shared" si="5"/>
        <v>12</v>
      </c>
      <c r="E26" s="98">
        <f t="shared" si="5"/>
        <v>12.75</v>
      </c>
      <c r="F26" s="98">
        <f t="shared" si="5"/>
        <v>13.5</v>
      </c>
      <c r="G26" s="98">
        <f t="shared" si="5"/>
        <v>14.25</v>
      </c>
      <c r="H26" s="98">
        <f t="shared" si="5"/>
        <v>15</v>
      </c>
      <c r="I26" s="98">
        <f t="shared" si="5"/>
        <v>15.75</v>
      </c>
      <c r="J26" s="98">
        <f t="shared" si="5"/>
        <v>16.5</v>
      </c>
      <c r="K26" s="98">
        <f t="shared" si="5"/>
        <v>17.25</v>
      </c>
      <c r="L26" s="99">
        <f t="shared" si="5"/>
        <v>18</v>
      </c>
      <c r="M26" s="38"/>
    </row>
    <row r="27" spans="1:13" ht="12.75">
      <c r="A27" s="88" t="s">
        <v>7</v>
      </c>
      <c r="B27" s="85">
        <f aca="true" t="shared" si="6" ref="B27:L27">+(B$24*1852/3600)^2/(9.81*TAN(B$24*0.15*PI()/180))</f>
        <v>713.2423382028837</v>
      </c>
      <c r="C27" s="86">
        <f t="shared" si="6"/>
        <v>762.9018996966857</v>
      </c>
      <c r="D27" s="86">
        <f t="shared" si="6"/>
        <v>812.2943144949392</v>
      </c>
      <c r="E27" s="86">
        <f t="shared" si="6"/>
        <v>861.4014337678257</v>
      </c>
      <c r="F27" s="86">
        <f t="shared" si="6"/>
        <v>910.2050422166284</v>
      </c>
      <c r="G27" s="86">
        <f t="shared" si="6"/>
        <v>958.6868536520034</v>
      </c>
      <c r="H27" s="86">
        <f t="shared" si="6"/>
        <v>1006.8285065223602</v>
      </c>
      <c r="I27" s="86">
        <f t="shared" si="6"/>
        <v>1054.6115593890413</v>
      </c>
      <c r="J27" s="86">
        <f t="shared" si="6"/>
        <v>1102.0174863449113</v>
      </c>
      <c r="K27" s="86">
        <f t="shared" si="6"/>
        <v>1149.027672372909</v>
      </c>
      <c r="L27" s="87">
        <f t="shared" si="6"/>
        <v>1195.6234086410184</v>
      </c>
      <c r="M27" s="38"/>
    </row>
    <row r="28" spans="1:13" ht="14.25" customHeight="1">
      <c r="A28" s="25" t="s">
        <v>8</v>
      </c>
      <c r="B28" s="167" t="s">
        <v>17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9"/>
      <c r="M28" s="38"/>
    </row>
    <row r="29" spans="1:13" s="4" customFormat="1" ht="10.5" customHeight="1">
      <c r="A29" s="104"/>
      <c r="B29" s="100"/>
      <c r="C29" s="103"/>
      <c r="D29" s="100"/>
      <c r="E29" s="100"/>
      <c r="F29" s="100"/>
      <c r="G29" s="100"/>
      <c r="H29" s="100"/>
      <c r="I29" s="100"/>
      <c r="J29" s="100"/>
      <c r="K29" s="100"/>
      <c r="L29" s="105"/>
      <c r="M29" s="101"/>
    </row>
    <row r="30" spans="1:13" ht="12.75">
      <c r="A30" s="26">
        <v>10</v>
      </c>
      <c r="B30" s="69">
        <f aca="true" t="shared" si="7" ref="B30:L30">+(B$24*1852/3600)^2/(9.81*TAN($A30*PI()/180))</f>
        <v>749.6961227154429</v>
      </c>
      <c r="C30" s="70">
        <f t="shared" si="7"/>
        <v>860.6205490355851</v>
      </c>
      <c r="D30" s="70">
        <f t="shared" si="7"/>
        <v>979.1949357915989</v>
      </c>
      <c r="E30" s="70">
        <f t="shared" si="7"/>
        <v>1105.4192829834844</v>
      </c>
      <c r="F30" s="70">
        <f t="shared" si="7"/>
        <v>1239.293590611242</v>
      </c>
      <c r="G30" s="70">
        <f t="shared" si="7"/>
        <v>1380.8178586748718</v>
      </c>
      <c r="H30" s="70">
        <f t="shared" si="7"/>
        <v>1529.9920871743732</v>
      </c>
      <c r="I30" s="70">
        <f t="shared" si="7"/>
        <v>1686.8162761097465</v>
      </c>
      <c r="J30" s="70">
        <f t="shared" si="7"/>
        <v>1851.2904254809916</v>
      </c>
      <c r="K30" s="70">
        <f t="shared" si="7"/>
        <v>2023.4145352881085</v>
      </c>
      <c r="L30" s="71">
        <f t="shared" si="7"/>
        <v>2203.1886055310974</v>
      </c>
      <c r="M30" s="38"/>
    </row>
    <row r="31" spans="1:13" ht="12.75">
      <c r="A31" s="25" t="s">
        <v>8</v>
      </c>
      <c r="B31" s="72">
        <f>+B$30*PI()/2/(B$24*1852/3600)</f>
        <v>32.70157124950368</v>
      </c>
      <c r="C31" s="73">
        <f>+C$30*PI()/2/(C$24*1852/3600)</f>
        <v>35.03739776732537</v>
      </c>
      <c r="D31" s="73">
        <f aca="true" t="shared" si="8" ref="D31:L31">+D$30*PI()/2/(D$24*1852/3600)</f>
        <v>37.37322428514706</v>
      </c>
      <c r="E31" s="73">
        <f t="shared" si="8"/>
        <v>39.70905080296875</v>
      </c>
      <c r="F31" s="73">
        <f t="shared" si="8"/>
        <v>42.04487732079044</v>
      </c>
      <c r="G31" s="73">
        <f t="shared" si="8"/>
        <v>44.38070383861214</v>
      </c>
      <c r="H31" s="73">
        <f t="shared" si="8"/>
        <v>46.71653035643383</v>
      </c>
      <c r="I31" s="73">
        <f t="shared" si="8"/>
        <v>49.05235687425553</v>
      </c>
      <c r="J31" s="73">
        <f t="shared" si="8"/>
        <v>51.38818339207721</v>
      </c>
      <c r="K31" s="73">
        <f t="shared" si="8"/>
        <v>53.7240099098989</v>
      </c>
      <c r="L31" s="74">
        <f t="shared" si="8"/>
        <v>56.0598364277206</v>
      </c>
      <c r="M31" s="38"/>
    </row>
    <row r="32" spans="1:13" s="4" customFormat="1" ht="10.5" customHeight="1">
      <c r="A32" s="104"/>
      <c r="B32" s="100"/>
      <c r="C32" s="103"/>
      <c r="D32" s="100"/>
      <c r="E32" s="100"/>
      <c r="F32" s="100"/>
      <c r="G32" s="100"/>
      <c r="H32" s="100"/>
      <c r="I32" s="100"/>
      <c r="J32" s="100"/>
      <c r="K32" s="100"/>
      <c r="L32" s="105"/>
      <c r="M32" s="101"/>
    </row>
    <row r="33" spans="1:13" ht="12.75">
      <c r="A33" s="26">
        <v>15</v>
      </c>
      <c r="B33" s="69">
        <f aca="true" t="shared" si="9" ref="B33:L33">+(B$24*1852/3600)^2/(9.81*TAN($A33*PI()/180))</f>
        <v>493.3459681959566</v>
      </c>
      <c r="C33" s="70">
        <f t="shared" si="9"/>
        <v>566.3410349188277</v>
      </c>
      <c r="D33" s="70">
        <f t="shared" si="9"/>
        <v>644.3702441743106</v>
      </c>
      <c r="E33" s="70">
        <f t="shared" si="9"/>
        <v>727.4335959624052</v>
      </c>
      <c r="F33" s="70">
        <f t="shared" si="9"/>
        <v>815.5310902831117</v>
      </c>
      <c r="G33" s="70">
        <f t="shared" si="9"/>
        <v>908.66272713643</v>
      </c>
      <c r="H33" s="70">
        <f t="shared" si="9"/>
        <v>1006.8285065223602</v>
      </c>
      <c r="I33" s="70">
        <f t="shared" si="9"/>
        <v>1110.0284284409022</v>
      </c>
      <c r="J33" s="70">
        <f t="shared" si="9"/>
        <v>1218.262492892056</v>
      </c>
      <c r="K33" s="70">
        <f t="shared" si="9"/>
        <v>1331.5306998758213</v>
      </c>
      <c r="L33" s="71">
        <f t="shared" si="9"/>
        <v>1449.8330493921987</v>
      </c>
      <c r="M33" s="38"/>
    </row>
    <row r="34" spans="1:13" ht="12.75">
      <c r="A34" s="25" t="s">
        <v>8</v>
      </c>
      <c r="B34" s="72">
        <f aca="true" t="shared" si="10" ref="B34:L34">+B$33*PI()/2/(B$24*1852/3600)</f>
        <v>21.519636877912756</v>
      </c>
      <c r="C34" s="73">
        <f t="shared" si="10"/>
        <v>23.056753797763665</v>
      </c>
      <c r="D34" s="73">
        <f t="shared" si="10"/>
        <v>24.59387071761458</v>
      </c>
      <c r="E34" s="73">
        <f t="shared" si="10"/>
        <v>26.130987637465484</v>
      </c>
      <c r="F34" s="73">
        <f t="shared" si="10"/>
        <v>27.668104557316397</v>
      </c>
      <c r="G34" s="73">
        <f t="shared" si="10"/>
        <v>29.205221477167303</v>
      </c>
      <c r="H34" s="73">
        <f t="shared" si="10"/>
        <v>30.742338397018216</v>
      </c>
      <c r="I34" s="73">
        <f t="shared" si="10"/>
        <v>32.27945531686913</v>
      </c>
      <c r="J34" s="73">
        <f t="shared" si="10"/>
        <v>33.81657223672004</v>
      </c>
      <c r="K34" s="73">
        <f t="shared" si="10"/>
        <v>35.353689156570944</v>
      </c>
      <c r="L34" s="74">
        <f t="shared" si="10"/>
        <v>36.89080607642186</v>
      </c>
      <c r="M34" s="38"/>
    </row>
    <row r="35" spans="1:13" s="4" customFormat="1" ht="10.5" customHeight="1">
      <c r="A35" s="104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6"/>
      <c r="M35" s="101"/>
    </row>
    <row r="36" spans="1:13" ht="12.75">
      <c r="A36" s="26">
        <v>20</v>
      </c>
      <c r="B36" s="69">
        <f aca="true" t="shared" si="11" ref="B36:L36">+(B$24*1852/3600)^2/(9.81*TAN($A36*PI()/180))</f>
        <v>363.1935837659019</v>
      </c>
      <c r="C36" s="70">
        <f t="shared" si="11"/>
        <v>416.9314099353466</v>
      </c>
      <c r="D36" s="70">
        <f t="shared" si="11"/>
        <v>474.37529308199436</v>
      </c>
      <c r="E36" s="70">
        <f t="shared" si="11"/>
        <v>535.5252332058451</v>
      </c>
      <c r="F36" s="70">
        <f t="shared" si="11"/>
        <v>600.3812303068989</v>
      </c>
      <c r="G36" s="70">
        <f t="shared" si="11"/>
        <v>668.943284385156</v>
      </c>
      <c r="H36" s="70">
        <f t="shared" si="11"/>
        <v>741.211395440616</v>
      </c>
      <c r="I36" s="70">
        <f t="shared" si="11"/>
        <v>817.1855634732792</v>
      </c>
      <c r="J36" s="70">
        <f t="shared" si="11"/>
        <v>896.8657884831455</v>
      </c>
      <c r="K36" s="70">
        <f t="shared" si="11"/>
        <v>980.2520704702148</v>
      </c>
      <c r="L36" s="71">
        <f t="shared" si="11"/>
        <v>1067.3444094344873</v>
      </c>
      <c r="M36" s="38"/>
    </row>
    <row r="37" spans="1:13" ht="12.75">
      <c r="A37" s="25" t="s">
        <v>8</v>
      </c>
      <c r="B37" s="72">
        <f aca="true" t="shared" si="12" ref="B37:L37">+B$36*PI()/2/(B$24*1852/3600)</f>
        <v>15.842420011276085</v>
      </c>
      <c r="C37" s="73">
        <f t="shared" si="12"/>
        <v>16.97402144065295</v>
      </c>
      <c r="D37" s="73">
        <f t="shared" si="12"/>
        <v>18.105622870029812</v>
      </c>
      <c r="E37" s="73">
        <f t="shared" si="12"/>
        <v>19.237224299406677</v>
      </c>
      <c r="F37" s="73">
        <f t="shared" si="12"/>
        <v>20.368825728783534</v>
      </c>
      <c r="G37" s="73">
        <f t="shared" si="12"/>
        <v>21.500427158160402</v>
      </c>
      <c r="H37" s="73">
        <f t="shared" si="12"/>
        <v>22.632028587537263</v>
      </c>
      <c r="I37" s="73">
        <f t="shared" si="12"/>
        <v>23.763630016914128</v>
      </c>
      <c r="J37" s="73">
        <f t="shared" si="12"/>
        <v>24.895231446290992</v>
      </c>
      <c r="K37" s="73">
        <f t="shared" si="12"/>
        <v>26.026832875667854</v>
      </c>
      <c r="L37" s="74">
        <f t="shared" si="12"/>
        <v>27.15843430504472</v>
      </c>
      <c r="M37" s="38"/>
    </row>
    <row r="38" spans="1:13" s="4" customFormat="1" ht="10.5" customHeight="1">
      <c r="A38" s="104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5"/>
      <c r="M38" s="101"/>
    </row>
    <row r="39" spans="1:13" ht="12.75">
      <c r="A39" s="26">
        <v>30</v>
      </c>
      <c r="B39" s="69">
        <f aca="true" t="shared" si="13" ref="B39:L39">+(B$24*1852/3600)^2/(9.81*TAN($A39*PI()/180))</f>
        <v>228.96266066144275</v>
      </c>
      <c r="C39" s="70">
        <f t="shared" si="13"/>
        <v>262.8397890246154</v>
      </c>
      <c r="D39" s="70">
        <f t="shared" si="13"/>
        <v>299.0532710680069</v>
      </c>
      <c r="E39" s="70">
        <f t="shared" si="13"/>
        <v>337.60310679161705</v>
      </c>
      <c r="F39" s="70">
        <f t="shared" si="13"/>
        <v>378.48929619544606</v>
      </c>
      <c r="G39" s="70">
        <f t="shared" si="13"/>
        <v>421.711839279494</v>
      </c>
      <c r="H39" s="70">
        <f t="shared" si="13"/>
        <v>467.2707360437607</v>
      </c>
      <c r="I39" s="70">
        <f t="shared" si="13"/>
        <v>515.1659864882462</v>
      </c>
      <c r="J39" s="70">
        <f t="shared" si="13"/>
        <v>565.3975906129505</v>
      </c>
      <c r="K39" s="70">
        <f t="shared" si="13"/>
        <v>617.9655484178735</v>
      </c>
      <c r="L39" s="71">
        <f t="shared" si="13"/>
        <v>672.8698599030155</v>
      </c>
      <c r="M39" s="38"/>
    </row>
    <row r="40" spans="1:13" ht="12.75">
      <c r="A40" s="25" t="s">
        <v>8</v>
      </c>
      <c r="B40" s="72">
        <f aca="true" t="shared" si="14" ref="B40:L40">+B$39*PI()/2/(B$24*1852/3600)</f>
        <v>9.987298232217295</v>
      </c>
      <c r="C40" s="73">
        <f t="shared" si="14"/>
        <v>10.700676677375675</v>
      </c>
      <c r="D40" s="73">
        <f t="shared" si="14"/>
        <v>11.414055122534053</v>
      </c>
      <c r="E40" s="73">
        <f t="shared" si="14"/>
        <v>12.12743356769243</v>
      </c>
      <c r="F40" s="73">
        <f t="shared" si="14"/>
        <v>12.840812012850806</v>
      </c>
      <c r="G40" s="73">
        <f t="shared" si="14"/>
        <v>13.554190458009186</v>
      </c>
      <c r="H40" s="73">
        <f t="shared" si="14"/>
        <v>14.267568903167566</v>
      </c>
      <c r="I40" s="73">
        <f t="shared" si="14"/>
        <v>14.980947348325945</v>
      </c>
      <c r="J40" s="73">
        <f t="shared" si="14"/>
        <v>15.694325793484323</v>
      </c>
      <c r="K40" s="73">
        <f t="shared" si="14"/>
        <v>16.4077042386427</v>
      </c>
      <c r="L40" s="74">
        <f t="shared" si="14"/>
        <v>17.12108268380108</v>
      </c>
      <c r="M40" s="38"/>
    </row>
    <row r="41" spans="1:13" s="4" customFormat="1" ht="10.5" customHeight="1">
      <c r="A41" s="10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5"/>
      <c r="M41" s="101"/>
    </row>
    <row r="42" spans="1:13" ht="12.75">
      <c r="A42" s="26">
        <v>45</v>
      </c>
      <c r="B42" s="69">
        <f aca="true" t="shared" si="15" ref="B42:L42">+(B$24*1852/3600)^2/(9.81*TAN($A42*PI()/180))</f>
        <v>132.19165376725692</v>
      </c>
      <c r="C42" s="70">
        <f t="shared" si="15"/>
        <v>151.75062294710617</v>
      </c>
      <c r="D42" s="70">
        <f t="shared" si="15"/>
        <v>172.6584865531519</v>
      </c>
      <c r="E42" s="70">
        <f t="shared" si="15"/>
        <v>194.9152445853941</v>
      </c>
      <c r="F42" s="70">
        <f t="shared" si="15"/>
        <v>218.5208970438328</v>
      </c>
      <c r="G42" s="70">
        <f t="shared" si="15"/>
        <v>243.47544392846808</v>
      </c>
      <c r="H42" s="70">
        <f t="shared" si="15"/>
        <v>269.7788852392998</v>
      </c>
      <c r="I42" s="70">
        <f t="shared" si="15"/>
        <v>297.43122097632806</v>
      </c>
      <c r="J42" s="70">
        <f t="shared" si="15"/>
        <v>326.43245113955277</v>
      </c>
      <c r="K42" s="70">
        <f t="shared" si="15"/>
        <v>356.782575728974</v>
      </c>
      <c r="L42" s="71">
        <f t="shared" si="15"/>
        <v>388.48159474459175</v>
      </c>
      <c r="M42" s="38"/>
    </row>
    <row r="43" spans="1:13" ht="12.75">
      <c r="A43" s="25" t="s">
        <v>8</v>
      </c>
      <c r="B43" s="72">
        <f aca="true" t="shared" si="16" ref="B43:L43">+B$42*PI()/2/(B$24*1852/3600)</f>
        <v>5.7661693228477295</v>
      </c>
      <c r="C43" s="73">
        <f t="shared" si="16"/>
        <v>6.178038560193997</v>
      </c>
      <c r="D43" s="73">
        <f t="shared" si="16"/>
        <v>6.589907797540263</v>
      </c>
      <c r="E43" s="73">
        <f t="shared" si="16"/>
        <v>7.001777034886529</v>
      </c>
      <c r="F43" s="73">
        <f t="shared" si="16"/>
        <v>7.4136462722327945</v>
      </c>
      <c r="G43" s="73">
        <f t="shared" si="16"/>
        <v>7.825515509579061</v>
      </c>
      <c r="H43" s="73">
        <f t="shared" si="16"/>
        <v>8.237384746925327</v>
      </c>
      <c r="I43" s="73">
        <f t="shared" si="16"/>
        <v>8.649253984271594</v>
      </c>
      <c r="J43" s="73">
        <f t="shared" si="16"/>
        <v>9.06112322161786</v>
      </c>
      <c r="K43" s="73">
        <f t="shared" si="16"/>
        <v>9.472992458964127</v>
      </c>
      <c r="L43" s="74">
        <f t="shared" si="16"/>
        <v>9.884861696310393</v>
      </c>
      <c r="M43" s="38"/>
    </row>
    <row r="44" spans="1:13" s="4" customFormat="1" ht="10.5" customHeight="1">
      <c r="A44" s="104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5"/>
      <c r="M44" s="101"/>
    </row>
    <row r="45" spans="1:13" ht="12.75">
      <c r="A45" s="26">
        <v>60</v>
      </c>
      <c r="B45" s="69">
        <f aca="true" t="shared" si="17" ref="B45:L45">+(B$24*1852/3600)^2/(9.81*TAN($A45*PI()/180))</f>
        <v>76.32088688714761</v>
      </c>
      <c r="C45" s="70">
        <f t="shared" si="17"/>
        <v>87.61326300820515</v>
      </c>
      <c r="D45" s="70">
        <f t="shared" si="17"/>
        <v>99.68442368933565</v>
      </c>
      <c r="E45" s="70">
        <f t="shared" si="17"/>
        <v>112.53436893053905</v>
      </c>
      <c r="F45" s="70">
        <f t="shared" si="17"/>
        <v>126.16309873181538</v>
      </c>
      <c r="G45" s="70">
        <f t="shared" si="17"/>
        <v>140.5706130931647</v>
      </c>
      <c r="H45" s="70">
        <f t="shared" si="17"/>
        <v>155.75691201458693</v>
      </c>
      <c r="I45" s="70">
        <f t="shared" si="17"/>
        <v>171.7219954960821</v>
      </c>
      <c r="J45" s="70">
        <f t="shared" si="17"/>
        <v>188.4658635376502</v>
      </c>
      <c r="K45" s="70">
        <f t="shared" si="17"/>
        <v>205.9885161392912</v>
      </c>
      <c r="L45" s="71">
        <f t="shared" si="17"/>
        <v>224.2899533010052</v>
      </c>
      <c r="M45" s="38"/>
    </row>
    <row r="46" spans="1:13" ht="13.5" thickBot="1">
      <c r="A46" s="27" t="s">
        <v>8</v>
      </c>
      <c r="B46" s="75">
        <f aca="true" t="shared" si="18" ref="B46:L46">+B$45*PI()/2/(B$24*1852/3600)</f>
        <v>3.3290994107390994</v>
      </c>
      <c r="C46" s="76">
        <f t="shared" si="18"/>
        <v>3.566892225791892</v>
      </c>
      <c r="D46" s="76">
        <f t="shared" si="18"/>
        <v>3.8046850408446846</v>
      </c>
      <c r="E46" s="76">
        <f t="shared" si="18"/>
        <v>4.042477855897477</v>
      </c>
      <c r="F46" s="76">
        <f t="shared" si="18"/>
        <v>4.280270670950269</v>
      </c>
      <c r="G46" s="76">
        <f t="shared" si="18"/>
        <v>4.518063486003063</v>
      </c>
      <c r="H46" s="76">
        <f t="shared" si="18"/>
        <v>4.755856301055856</v>
      </c>
      <c r="I46" s="76">
        <f t="shared" si="18"/>
        <v>4.993649116108649</v>
      </c>
      <c r="J46" s="76">
        <f t="shared" si="18"/>
        <v>5.2314419311614415</v>
      </c>
      <c r="K46" s="76">
        <f t="shared" si="18"/>
        <v>5.4692347462142346</v>
      </c>
      <c r="L46" s="77">
        <f t="shared" si="18"/>
        <v>5.707027561267028</v>
      </c>
      <c r="M46" s="38"/>
    </row>
    <row r="47" ht="12.75">
      <c r="M47" s="43"/>
    </row>
  </sheetData>
  <sheetProtection/>
  <mergeCells count="1">
    <mergeCell ref="B28:L28"/>
  </mergeCells>
  <printOptions/>
  <pageMargins left="0.49" right="0.42" top="0.81" bottom="0.73" header="0.4921259845" footer="0.4921259845"/>
  <pageSetup horizontalDpi="300" verticalDpi="300" orientation="portrait" paperSize="9" r:id="rId1"/>
  <headerFooter alignWithMargins="0">
    <oddHeader>&amp;C&amp;"Bookman Old Style,Gras"&amp;14Calculs divers théoriques liés à la Vitesse</oddHeader>
    <oddFooter xml:space="preserve">&amp;R&amp;"Times New Roman,Normal"&amp;8http://www.jprweb.com - édité le &amp;D &amp;T 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8.7109375" style="0" customWidth="1"/>
    <col min="2" max="9" width="9.7109375" style="13" customWidth="1"/>
    <col min="10" max="10" width="7.7109375" style="0" customWidth="1"/>
  </cols>
  <sheetData>
    <row r="1" spans="1:10" ht="12.75">
      <c r="A1" s="47"/>
      <c r="B1" s="78">
        <v>70</v>
      </c>
      <c r="C1" s="78">
        <v>75</v>
      </c>
      <c r="D1" s="78">
        <v>80</v>
      </c>
      <c r="E1" s="78">
        <v>90</v>
      </c>
      <c r="F1" s="78">
        <v>100</v>
      </c>
      <c r="G1" s="78">
        <v>110</v>
      </c>
      <c r="H1" s="78">
        <v>120</v>
      </c>
      <c r="I1" s="78">
        <v>130</v>
      </c>
      <c r="J1" s="16"/>
    </row>
    <row r="2" spans="1:10" ht="12.75">
      <c r="A2" s="48"/>
      <c r="B2" s="79">
        <f aca="true" t="shared" si="0" ref="B2:I2">+B$1*NM</f>
        <v>129.64000000000001</v>
      </c>
      <c r="C2" s="79">
        <f t="shared" si="0"/>
        <v>138.9</v>
      </c>
      <c r="D2" s="79">
        <f t="shared" si="0"/>
        <v>148.16</v>
      </c>
      <c r="E2" s="79">
        <f t="shared" si="0"/>
        <v>166.68</v>
      </c>
      <c r="F2" s="79">
        <f t="shared" si="0"/>
        <v>185.20000000000002</v>
      </c>
      <c r="G2" s="79">
        <f t="shared" si="0"/>
        <v>203.72</v>
      </c>
      <c r="H2" s="79">
        <f t="shared" si="0"/>
        <v>222.24</v>
      </c>
      <c r="I2" s="79">
        <f t="shared" si="0"/>
        <v>240.76000000000002</v>
      </c>
      <c r="J2" s="17"/>
    </row>
    <row r="3" spans="1:10" ht="12.75">
      <c r="A3" s="44">
        <v>750</v>
      </c>
      <c r="B3" s="80">
        <f aca="true" t="shared" si="1" ref="B3:I3">ATAN((B$1*NM/3.6)^2/(G*$A3))*180/PI()</f>
        <v>9.996030035711039</v>
      </c>
      <c r="C3" s="80">
        <f t="shared" si="1"/>
        <v>11.438468543869277</v>
      </c>
      <c r="D3" s="80">
        <f t="shared" si="1"/>
        <v>12.9642631569134</v>
      </c>
      <c r="E3" s="80">
        <f t="shared" si="1"/>
        <v>16.24407337821685</v>
      </c>
      <c r="F3" s="80">
        <f t="shared" si="1"/>
        <v>19.78392105146754</v>
      </c>
      <c r="G3" s="80">
        <f t="shared" si="1"/>
        <v>23.52075962127139</v>
      </c>
      <c r="H3" s="80">
        <f t="shared" si="1"/>
        <v>27.383048027651803</v>
      </c>
      <c r="I3" s="80">
        <f t="shared" si="1"/>
        <v>31.2954913599985</v>
      </c>
      <c r="J3" s="16"/>
    </row>
    <row r="4" spans="1:10" ht="12.75">
      <c r="A4" s="45" t="s">
        <v>9</v>
      </c>
      <c r="B4" s="81" t="str">
        <f aca="true" t="shared" si="2" ref="B4:I4">Calc_Sec(+$A3*PI()/4/(B$1*NM/3.6))</f>
        <v> 0'16"</v>
      </c>
      <c r="C4" s="81" t="str">
        <f t="shared" si="2"/>
        <v> 0'15"</v>
      </c>
      <c r="D4" s="81" t="str">
        <f t="shared" si="2"/>
        <v> 0'14"</v>
      </c>
      <c r="E4" s="81" t="str">
        <f t="shared" si="2"/>
        <v> 0'13"</v>
      </c>
      <c r="F4" s="81" t="str">
        <f t="shared" si="2"/>
        <v> 0'11"</v>
      </c>
      <c r="G4" s="81" t="str">
        <f t="shared" si="2"/>
        <v> 0'10"</v>
      </c>
      <c r="H4" s="81" t="str">
        <f t="shared" si="2"/>
        <v> 0'10"</v>
      </c>
      <c r="I4" s="81" t="str">
        <f t="shared" si="2"/>
        <v> 0'09"</v>
      </c>
      <c r="J4" s="18"/>
    </row>
    <row r="5" spans="1:10" s="23" customFormat="1" ht="12.75">
      <c r="A5" s="45" t="s">
        <v>10</v>
      </c>
      <c r="B5" s="82" t="str">
        <f aca="true" t="shared" si="3" ref="B5:I5">Calc_Sec(+$A3*PI()/(B$1*NM/3.6))</f>
        <v> 1'05"</v>
      </c>
      <c r="C5" s="82" t="str">
        <f t="shared" si="3"/>
        <v> 1'01"</v>
      </c>
      <c r="D5" s="82" t="str">
        <f t="shared" si="3"/>
        <v> 0'57"</v>
      </c>
      <c r="E5" s="82" t="str">
        <f t="shared" si="3"/>
        <v> 0'51"</v>
      </c>
      <c r="F5" s="82" t="str">
        <f t="shared" si="3"/>
        <v> 0'46"</v>
      </c>
      <c r="G5" s="82" t="str">
        <f t="shared" si="3"/>
        <v> 0'42"</v>
      </c>
      <c r="H5" s="82" t="str">
        <f t="shared" si="3"/>
        <v> 0'38"</v>
      </c>
      <c r="I5" s="82" t="str">
        <f t="shared" si="3"/>
        <v> 0'35"</v>
      </c>
      <c r="J5" s="14"/>
    </row>
    <row r="6" spans="1:10" ht="12.75">
      <c r="A6" s="46"/>
      <c r="B6" s="81"/>
      <c r="C6" s="81"/>
      <c r="D6" s="81"/>
      <c r="E6" s="81"/>
      <c r="F6" s="81"/>
      <c r="G6" s="81"/>
      <c r="H6" s="81"/>
      <c r="I6" s="81"/>
      <c r="J6" s="15"/>
    </row>
    <row r="7" spans="1:10" ht="12.75">
      <c r="A7" s="44">
        <v>1000</v>
      </c>
      <c r="B7" s="80">
        <f aca="true" t="shared" si="4" ref="B7:I7">ATAN((B$1*NM/3.6)^2/(G*$A7))*180/PI()</f>
        <v>7.530362953264513</v>
      </c>
      <c r="C7" s="80">
        <f t="shared" si="4"/>
        <v>8.628836471236555</v>
      </c>
      <c r="D7" s="80">
        <f t="shared" si="4"/>
        <v>9.796021644114214</v>
      </c>
      <c r="E7" s="80">
        <f t="shared" si="4"/>
        <v>12.326559492360246</v>
      </c>
      <c r="F7" s="80">
        <f t="shared" si="4"/>
        <v>15.097766335507592</v>
      </c>
      <c r="G7" s="80">
        <f t="shared" si="4"/>
        <v>18.078362907987692</v>
      </c>
      <c r="H7" s="80">
        <f t="shared" si="4"/>
        <v>21.23023210124867</v>
      </c>
      <c r="I7" s="80">
        <f t="shared" si="4"/>
        <v>24.509490674037604</v>
      </c>
      <c r="J7" s="16"/>
    </row>
    <row r="8" spans="1:10" ht="12.75">
      <c r="A8" s="45" t="s">
        <v>9</v>
      </c>
      <c r="B8" s="81" t="str">
        <f aca="true" t="shared" si="5" ref="B8:I8">Calc_Sec(+$A7*PI()/4/(B$1*NM/3.6))</f>
        <v> 0'22"</v>
      </c>
      <c r="C8" s="81" t="str">
        <f t="shared" si="5"/>
        <v> 0'20"</v>
      </c>
      <c r="D8" s="81" t="str">
        <f t="shared" si="5"/>
        <v> 0'19"</v>
      </c>
      <c r="E8" s="81" t="str">
        <f t="shared" si="5"/>
        <v> 0'17"</v>
      </c>
      <c r="F8" s="81" t="str">
        <f t="shared" si="5"/>
        <v> 0'15"</v>
      </c>
      <c r="G8" s="81" t="str">
        <f t="shared" si="5"/>
        <v> 0'14"</v>
      </c>
      <c r="H8" s="81" t="str">
        <f t="shared" si="5"/>
        <v> 0'13"</v>
      </c>
      <c r="I8" s="81" t="str">
        <f t="shared" si="5"/>
        <v> 0'12"</v>
      </c>
      <c r="J8" s="18"/>
    </row>
    <row r="9" spans="1:10" ht="12.75">
      <c r="A9" s="45" t="s">
        <v>10</v>
      </c>
      <c r="B9" s="81" t="str">
        <f aca="true" t="shared" si="6" ref="B9:I9">Calc_Sec(+$A7*PI()/(B$1*NM/3.6))</f>
        <v> 1'27"</v>
      </c>
      <c r="C9" s="81" t="str">
        <f t="shared" si="6"/>
        <v> 1'21"</v>
      </c>
      <c r="D9" s="81" t="str">
        <f t="shared" si="6"/>
        <v> 1'16"</v>
      </c>
      <c r="E9" s="81" t="str">
        <f t="shared" si="6"/>
        <v> 1'08"</v>
      </c>
      <c r="F9" s="81" t="str">
        <f t="shared" si="6"/>
        <v> 1'01"</v>
      </c>
      <c r="G9" s="81" t="str">
        <f t="shared" si="6"/>
        <v> 0'56"</v>
      </c>
      <c r="H9" s="81" t="str">
        <f t="shared" si="6"/>
        <v> 0'51"</v>
      </c>
      <c r="I9" s="81" t="str">
        <f t="shared" si="6"/>
        <v> 0'47"</v>
      </c>
      <c r="J9" s="15"/>
    </row>
    <row r="10" spans="1:10" ht="12.75">
      <c r="A10" s="46"/>
      <c r="B10" s="81"/>
      <c r="C10" s="81"/>
      <c r="D10" s="81"/>
      <c r="E10" s="81"/>
      <c r="F10" s="81"/>
      <c r="G10" s="81"/>
      <c r="H10" s="81"/>
      <c r="I10" s="81"/>
      <c r="J10" s="15"/>
    </row>
    <row r="11" spans="1:10" ht="12.75">
      <c r="A11" s="44">
        <v>1250</v>
      </c>
      <c r="B11" s="80">
        <f aca="true" t="shared" si="7" ref="B11:I11">ATAN((B$1*NM/3.6)^2/(G*$A11))*180/PI()</f>
        <v>6.036781156347416</v>
      </c>
      <c r="C11" s="80">
        <f t="shared" si="7"/>
        <v>6.921863813090876</v>
      </c>
      <c r="D11" s="80">
        <f t="shared" si="7"/>
        <v>7.864319533000778</v>
      </c>
      <c r="E11" s="80">
        <f t="shared" si="7"/>
        <v>9.916055929760136</v>
      </c>
      <c r="F11" s="80">
        <f t="shared" si="7"/>
        <v>12.178949481620608</v>
      </c>
      <c r="G11" s="80">
        <f t="shared" si="7"/>
        <v>14.635700255135353</v>
      </c>
      <c r="H11" s="80">
        <f t="shared" si="7"/>
        <v>17.264475321475764</v>
      </c>
      <c r="I11" s="80">
        <f t="shared" si="7"/>
        <v>20.03898870352515</v>
      </c>
      <c r="J11" s="20"/>
    </row>
    <row r="12" spans="1:10" ht="12.75">
      <c r="A12" s="45" t="s">
        <v>9</v>
      </c>
      <c r="B12" s="81" t="str">
        <f aca="true" t="shared" si="8" ref="B12:I12">Calc_Sec(+$A11*PI()/4/(B$1*NM/3.6))</f>
        <v> 0'27"</v>
      </c>
      <c r="C12" s="81" t="str">
        <f t="shared" si="8"/>
        <v> 0'25"</v>
      </c>
      <c r="D12" s="81" t="str">
        <f t="shared" si="8"/>
        <v> 0'24"</v>
      </c>
      <c r="E12" s="81" t="str">
        <f t="shared" si="8"/>
        <v> 0'21"</v>
      </c>
      <c r="F12" s="81" t="str">
        <f t="shared" si="8"/>
        <v> 0'19"</v>
      </c>
      <c r="G12" s="81" t="str">
        <f t="shared" si="8"/>
        <v> 0'17"</v>
      </c>
      <c r="H12" s="81" t="str">
        <f t="shared" si="8"/>
        <v> 0'16"</v>
      </c>
      <c r="I12" s="81" t="str">
        <f t="shared" si="8"/>
        <v> 0'15"</v>
      </c>
      <c r="J12" s="22"/>
    </row>
    <row r="13" spans="1:10" ht="12.75">
      <c r="A13" s="45" t="s">
        <v>10</v>
      </c>
      <c r="B13" s="81" t="str">
        <f aca="true" t="shared" si="9" ref="B13:I13">Calc_Sec(+$A11*PI()/(B$1*NM/3.6))</f>
        <v> 1'49"</v>
      </c>
      <c r="C13" s="81" t="str">
        <f t="shared" si="9"/>
        <v> 1'42"</v>
      </c>
      <c r="D13" s="81" t="str">
        <f t="shared" si="9"/>
        <v> 1'35"</v>
      </c>
      <c r="E13" s="81" t="str">
        <f t="shared" si="9"/>
        <v> 1'25"</v>
      </c>
      <c r="F13" s="81" t="str">
        <f t="shared" si="9"/>
        <v> 1'16"</v>
      </c>
      <c r="G13" s="81" t="str">
        <f t="shared" si="9"/>
        <v> 1'09"</v>
      </c>
      <c r="H13" s="81" t="str">
        <f t="shared" si="9"/>
        <v> 1'04"</v>
      </c>
      <c r="I13" s="81" t="str">
        <f t="shared" si="9"/>
        <v> 0'59"</v>
      </c>
      <c r="J13" s="20"/>
    </row>
    <row r="14" spans="1:10" ht="12.75">
      <c r="A14" s="46"/>
      <c r="B14" s="81"/>
      <c r="C14" s="81"/>
      <c r="D14" s="81"/>
      <c r="E14" s="81"/>
      <c r="F14" s="81"/>
      <c r="G14" s="81"/>
      <c r="H14" s="81"/>
      <c r="I14" s="81"/>
      <c r="J14" s="20"/>
    </row>
    <row r="15" spans="1:10" ht="12.75">
      <c r="A15" s="44">
        <v>1500</v>
      </c>
      <c r="B15" s="80">
        <f aca="true" t="shared" si="10" ref="B15:I15">ATAN((B$1*NM/3.6)^2/(G*$A15))*180/PI()</f>
        <v>5.036337880004383</v>
      </c>
      <c r="C15" s="80">
        <f t="shared" si="10"/>
        <v>5.776792261449926</v>
      </c>
      <c r="D15" s="80">
        <f t="shared" si="10"/>
        <v>6.566171053571063</v>
      </c>
      <c r="E15" s="80">
        <f t="shared" si="10"/>
        <v>8.288575931559421</v>
      </c>
      <c r="F15" s="80">
        <f t="shared" si="10"/>
        <v>10.19579261098414</v>
      </c>
      <c r="G15" s="80">
        <f t="shared" si="10"/>
        <v>12.277374518530875</v>
      </c>
      <c r="H15" s="80">
        <f t="shared" si="10"/>
        <v>14.519876470818664</v>
      </c>
      <c r="I15" s="80">
        <f t="shared" si="10"/>
        <v>16.906695358096982</v>
      </c>
      <c r="J15" s="20"/>
    </row>
    <row r="16" spans="1:10" ht="12.75">
      <c r="A16" s="45" t="s">
        <v>9</v>
      </c>
      <c r="B16" s="81" t="str">
        <f aca="true" t="shared" si="11" ref="B16:I16">Calc_Sec(+$A15*PI()/4/(B$1*NM/3.6))</f>
        <v> 0'33"</v>
      </c>
      <c r="C16" s="81" t="str">
        <f t="shared" si="11"/>
        <v> 0'31"</v>
      </c>
      <c r="D16" s="81" t="str">
        <f t="shared" si="11"/>
        <v> 0'29"</v>
      </c>
      <c r="E16" s="81" t="str">
        <f t="shared" si="11"/>
        <v> 0'25"</v>
      </c>
      <c r="F16" s="81" t="str">
        <f t="shared" si="11"/>
        <v> 0'23"</v>
      </c>
      <c r="G16" s="81" t="str">
        <f t="shared" si="11"/>
        <v> 0'21"</v>
      </c>
      <c r="H16" s="81" t="str">
        <f t="shared" si="11"/>
        <v> 0'19"</v>
      </c>
      <c r="I16" s="81" t="str">
        <f t="shared" si="11"/>
        <v> 0'18"</v>
      </c>
      <c r="J16" s="22"/>
    </row>
    <row r="17" spans="1:10" ht="12.75">
      <c r="A17" s="45" t="s">
        <v>10</v>
      </c>
      <c r="B17" s="81" t="str">
        <f aca="true" t="shared" si="12" ref="B17:I17">Calc_Sec(+$A15*PI()/(B$1*NM/3.6))</f>
        <v> 2'11"</v>
      </c>
      <c r="C17" s="81" t="str">
        <f t="shared" si="12"/>
        <v> 2'02"</v>
      </c>
      <c r="D17" s="81" t="str">
        <f t="shared" si="12"/>
        <v> 1'55"</v>
      </c>
      <c r="E17" s="81" t="str">
        <f t="shared" si="12"/>
        <v> 1'42"</v>
      </c>
      <c r="F17" s="81" t="str">
        <f t="shared" si="12"/>
        <v> 1'32"</v>
      </c>
      <c r="G17" s="81" t="str">
        <f t="shared" si="12"/>
        <v> 1'23"</v>
      </c>
      <c r="H17" s="81" t="str">
        <f t="shared" si="12"/>
        <v> 1'16"</v>
      </c>
      <c r="I17" s="81" t="str">
        <f t="shared" si="12"/>
        <v> 1'10"</v>
      </c>
      <c r="J17" s="20"/>
    </row>
    <row r="18" spans="1:10" ht="12.75">
      <c r="A18" s="46"/>
      <c r="B18" s="81"/>
      <c r="C18" s="81"/>
      <c r="D18" s="81"/>
      <c r="E18" s="81"/>
      <c r="F18" s="81"/>
      <c r="G18" s="81"/>
      <c r="H18" s="81"/>
      <c r="I18" s="81"/>
      <c r="J18" s="20"/>
    </row>
    <row r="19" spans="1:10" ht="12.75">
      <c r="A19" s="44">
        <v>1750</v>
      </c>
      <c r="B19" s="80">
        <f aca="true" t="shared" si="13" ref="B19:I19">ATAN((B$1*NM/3.6)^2/(G*$A19))*180/PI()</f>
        <v>4.319809809767099</v>
      </c>
      <c r="C19" s="80">
        <f t="shared" si="13"/>
        <v>4.9559857402331025</v>
      </c>
      <c r="D19" s="80">
        <f t="shared" si="13"/>
        <v>5.6346799636121645</v>
      </c>
      <c r="E19" s="80">
        <f t="shared" si="13"/>
        <v>7.11763069607071</v>
      </c>
      <c r="F19" s="80">
        <f t="shared" si="13"/>
        <v>8.763692072821486</v>
      </c>
      <c r="G19" s="80">
        <f t="shared" si="13"/>
        <v>10.566113120505438</v>
      </c>
      <c r="H19" s="80">
        <f t="shared" si="13"/>
        <v>12.516099620342604</v>
      </c>
      <c r="I19" s="80">
        <f t="shared" si="13"/>
        <v>14.602620177693629</v>
      </c>
      <c r="J19" s="20"/>
    </row>
    <row r="20" spans="1:10" ht="12.75">
      <c r="A20" s="45" t="s">
        <v>9</v>
      </c>
      <c r="B20" s="81" t="str">
        <f aca="true" t="shared" si="14" ref="B20:I20">Calc_Sec(+$A19*PI()/4/(B$1*NM/3.6))</f>
        <v> 0'38"</v>
      </c>
      <c r="C20" s="81" t="str">
        <f t="shared" si="14"/>
        <v> 0'36"</v>
      </c>
      <c r="D20" s="81" t="str">
        <f t="shared" si="14"/>
        <v> 0'33"</v>
      </c>
      <c r="E20" s="81" t="str">
        <f t="shared" si="14"/>
        <v> 0'30"</v>
      </c>
      <c r="F20" s="81" t="str">
        <f t="shared" si="14"/>
        <v> 0'27"</v>
      </c>
      <c r="G20" s="81" t="str">
        <f t="shared" si="14"/>
        <v> 0'24"</v>
      </c>
      <c r="H20" s="81" t="str">
        <f t="shared" si="14"/>
        <v> 0'22"</v>
      </c>
      <c r="I20" s="81" t="str">
        <f t="shared" si="14"/>
        <v> 0'21"</v>
      </c>
      <c r="J20" s="22"/>
    </row>
    <row r="21" spans="1:10" ht="12.75">
      <c r="A21" s="45" t="s">
        <v>10</v>
      </c>
      <c r="B21" s="81" t="str">
        <f aca="true" t="shared" si="15" ref="B21:I21">Calc_Sec(+$A19*PI()/(B$1*NM/3.6))</f>
        <v> 2'33"</v>
      </c>
      <c r="C21" s="81" t="str">
        <f t="shared" si="15"/>
        <v> 2'22"</v>
      </c>
      <c r="D21" s="81" t="str">
        <f t="shared" si="15"/>
        <v> 2'14"</v>
      </c>
      <c r="E21" s="81" t="str">
        <f t="shared" si="15"/>
        <v> 1'59"</v>
      </c>
      <c r="F21" s="81" t="str">
        <f t="shared" si="15"/>
        <v> 1'47"</v>
      </c>
      <c r="G21" s="81" t="str">
        <f t="shared" si="15"/>
        <v> 1'37"</v>
      </c>
      <c r="H21" s="81" t="str">
        <f t="shared" si="15"/>
        <v> 1'29"</v>
      </c>
      <c r="I21" s="81" t="str">
        <f t="shared" si="15"/>
        <v> 1'22"</v>
      </c>
      <c r="J21" s="20"/>
    </row>
    <row r="22" spans="1:10" ht="12.75">
      <c r="A22" s="46"/>
      <c r="B22" s="81"/>
      <c r="C22" s="81"/>
      <c r="D22" s="81"/>
      <c r="E22" s="81"/>
      <c r="F22" s="81"/>
      <c r="G22" s="81"/>
      <c r="H22" s="81"/>
      <c r="I22" s="81"/>
      <c r="J22" s="20"/>
    </row>
    <row r="23" spans="1:10" ht="12.75">
      <c r="A23" s="44">
        <v>2000</v>
      </c>
      <c r="B23" s="80">
        <f aca="true" t="shared" si="16" ref="B23:I23">ATAN((B$1*NM/3.6)^2/(G*$A23))*180/PI()</f>
        <v>3.781511613665128</v>
      </c>
      <c r="C23" s="80">
        <f t="shared" si="16"/>
        <v>4.339021188893125</v>
      </c>
      <c r="D23" s="80">
        <f t="shared" si="16"/>
        <v>4.93406811468111</v>
      </c>
      <c r="E23" s="80">
        <f t="shared" si="16"/>
        <v>6.2354285389678425</v>
      </c>
      <c r="F23" s="80">
        <f t="shared" si="16"/>
        <v>7.682226586848168</v>
      </c>
      <c r="G23" s="80">
        <f t="shared" si="16"/>
        <v>9.269862659447284</v>
      </c>
      <c r="H23" s="80">
        <f t="shared" si="16"/>
        <v>10.992297388993752</v>
      </c>
      <c r="I23" s="80">
        <f t="shared" si="16"/>
        <v>12.841876251340288</v>
      </c>
      <c r="J23" s="20"/>
    </row>
    <row r="24" spans="1:10" ht="12.75">
      <c r="A24" s="45" t="s">
        <v>9</v>
      </c>
      <c r="B24" s="81" t="str">
        <f aca="true" t="shared" si="17" ref="B24:I24">Calc_Sec(+$A23*PI()/4/(B$1*NM/3.6))</f>
        <v> 0'44"</v>
      </c>
      <c r="C24" s="81" t="str">
        <f t="shared" si="17"/>
        <v> 0'41"</v>
      </c>
      <c r="D24" s="81" t="str">
        <f t="shared" si="17"/>
        <v> 0'38"</v>
      </c>
      <c r="E24" s="81" t="str">
        <f t="shared" si="17"/>
        <v> 0'34"</v>
      </c>
      <c r="F24" s="81" t="str">
        <f t="shared" si="17"/>
        <v> 0'31"</v>
      </c>
      <c r="G24" s="81" t="str">
        <f t="shared" si="17"/>
        <v> 0'28"</v>
      </c>
      <c r="H24" s="81" t="str">
        <f t="shared" si="17"/>
        <v> 0'25"</v>
      </c>
      <c r="I24" s="81" t="str">
        <f t="shared" si="17"/>
        <v> 0'23"</v>
      </c>
      <c r="J24" s="22"/>
    </row>
    <row r="25" spans="1:10" ht="12.75">
      <c r="A25" s="45" t="s">
        <v>10</v>
      </c>
      <c r="B25" s="81" t="str">
        <f aca="true" t="shared" si="18" ref="B25:I25">Calc_Sec(+$A23*PI()/(B$1*NM/3.6))</f>
        <v> 2'54"</v>
      </c>
      <c r="C25" s="81" t="str">
        <f t="shared" si="18"/>
        <v> 2'43"</v>
      </c>
      <c r="D25" s="81" t="str">
        <f t="shared" si="18"/>
        <v> 2'33"</v>
      </c>
      <c r="E25" s="81" t="str">
        <f t="shared" si="18"/>
        <v> 2'16"</v>
      </c>
      <c r="F25" s="81" t="str">
        <f t="shared" si="18"/>
        <v> 2'02"</v>
      </c>
      <c r="G25" s="81" t="str">
        <f t="shared" si="18"/>
        <v> 1'51"</v>
      </c>
      <c r="H25" s="81" t="str">
        <f t="shared" si="18"/>
        <v> 1'42"</v>
      </c>
      <c r="I25" s="81" t="str">
        <f t="shared" si="18"/>
        <v> 1'34"</v>
      </c>
      <c r="J25" s="20"/>
    </row>
    <row r="26" spans="1:10" ht="12.75">
      <c r="A26" s="46"/>
      <c r="B26" s="81"/>
      <c r="C26" s="81"/>
      <c r="D26" s="81"/>
      <c r="E26" s="81"/>
      <c r="F26" s="81"/>
      <c r="G26" s="81"/>
      <c r="H26" s="81"/>
      <c r="I26" s="81"/>
      <c r="J26" s="20"/>
    </row>
    <row r="27" spans="1:10" ht="12.75">
      <c r="A27" s="44">
        <v>3000</v>
      </c>
      <c r="B27" s="80">
        <f aca="true" t="shared" si="19" ref="B27:I27">ATAN((B$1*NM/3.6)^2/(G*$A27))*180/PI()</f>
        <v>2.5230425256010967</v>
      </c>
      <c r="C27" s="80">
        <f t="shared" si="19"/>
        <v>2.8957553095329103</v>
      </c>
      <c r="D27" s="80">
        <f t="shared" si="19"/>
        <v>3.2939005725211103</v>
      </c>
      <c r="E27" s="80">
        <f t="shared" si="19"/>
        <v>4.16608409762039</v>
      </c>
      <c r="F27" s="80">
        <f t="shared" si="19"/>
        <v>5.13857548076967</v>
      </c>
      <c r="G27" s="80">
        <f t="shared" si="19"/>
        <v>6.209969233309402</v>
      </c>
      <c r="H27" s="80">
        <f t="shared" si="19"/>
        <v>7.378392826354069</v>
      </c>
      <c r="I27" s="80">
        <f t="shared" si="19"/>
        <v>8.641427094389396</v>
      </c>
      <c r="J27" s="20"/>
    </row>
    <row r="28" spans="1:10" ht="12.75">
      <c r="A28" s="45" t="s">
        <v>9</v>
      </c>
      <c r="B28" s="81" t="str">
        <f aca="true" t="shared" si="20" ref="B28:I28">Calc_Sec(+$A27*PI()/4/(B$1*NM/3.6))</f>
        <v> 1'05"</v>
      </c>
      <c r="C28" s="81" t="str">
        <f t="shared" si="20"/>
        <v> 1'01"</v>
      </c>
      <c r="D28" s="81" t="str">
        <f t="shared" si="20"/>
        <v> 0'57"</v>
      </c>
      <c r="E28" s="81" t="str">
        <f t="shared" si="20"/>
        <v> 0'51"</v>
      </c>
      <c r="F28" s="81" t="str">
        <f t="shared" si="20"/>
        <v> 0'46"</v>
      </c>
      <c r="G28" s="81" t="str">
        <f t="shared" si="20"/>
        <v> 0'42"</v>
      </c>
      <c r="H28" s="81" t="str">
        <f t="shared" si="20"/>
        <v> 0'38"</v>
      </c>
      <c r="I28" s="81" t="str">
        <f t="shared" si="20"/>
        <v> 0'35"</v>
      </c>
      <c r="J28" s="22"/>
    </row>
    <row r="29" spans="1:10" ht="12.75">
      <c r="A29" s="45" t="s">
        <v>10</v>
      </c>
      <c r="B29" s="81" t="str">
        <f aca="true" t="shared" si="21" ref="B29:I29">Calc_Sec(+$A27*PI()/(B$1*NM/3.6))</f>
        <v> 4'22"</v>
      </c>
      <c r="C29" s="81" t="str">
        <f t="shared" si="21"/>
        <v> 4'04"</v>
      </c>
      <c r="D29" s="81" t="str">
        <f t="shared" si="21"/>
        <v> 3'49"</v>
      </c>
      <c r="E29" s="81" t="str">
        <f t="shared" si="21"/>
        <v> 3'24"</v>
      </c>
      <c r="F29" s="81" t="str">
        <f t="shared" si="21"/>
        <v> 3'03"</v>
      </c>
      <c r="G29" s="81" t="str">
        <f t="shared" si="21"/>
        <v> 2'47"</v>
      </c>
      <c r="H29" s="81" t="str">
        <f t="shared" si="21"/>
        <v> 2'33"</v>
      </c>
      <c r="I29" s="81" t="str">
        <f t="shared" si="21"/>
        <v> 2'21"</v>
      </c>
      <c r="J29" s="20"/>
    </row>
    <row r="30" spans="1:10" ht="12.75">
      <c r="A30" s="46"/>
      <c r="B30" s="81"/>
      <c r="C30" s="81"/>
      <c r="D30" s="81"/>
      <c r="E30" s="81"/>
      <c r="F30" s="81"/>
      <c r="G30" s="81"/>
      <c r="H30" s="81"/>
      <c r="I30" s="81"/>
      <c r="J30" s="20"/>
    </row>
    <row r="31" spans="1:10" ht="12.75">
      <c r="A31" s="44">
        <v>4000</v>
      </c>
      <c r="B31" s="80">
        <f aca="true" t="shared" si="22" ref="B31:I31">ATAN((B$1*NM/3.6)^2/(G*$A31))*180/PI()</f>
        <v>1.8928170732515086</v>
      </c>
      <c r="C31" s="80">
        <f t="shared" si="22"/>
        <v>2.172625629553949</v>
      </c>
      <c r="D31" s="80">
        <f t="shared" si="22"/>
        <v>2.4716163802589595</v>
      </c>
      <c r="E31" s="80">
        <f t="shared" si="22"/>
        <v>3.1269729791534777</v>
      </c>
      <c r="F31" s="80">
        <f t="shared" si="22"/>
        <v>3.858454527588851</v>
      </c>
      <c r="G31" s="80">
        <f t="shared" si="22"/>
        <v>4.665461622162629</v>
      </c>
      <c r="H31" s="80">
        <f t="shared" si="22"/>
        <v>5.547191545613042</v>
      </c>
      <c r="I31" s="80">
        <f t="shared" si="22"/>
        <v>6.502600160631185</v>
      </c>
      <c r="J31" s="20"/>
    </row>
    <row r="32" spans="1:10" ht="12.75">
      <c r="A32" s="45" t="s">
        <v>9</v>
      </c>
      <c r="B32" s="81" t="str">
        <f aca="true" t="shared" si="23" ref="B32:I32">Calc_Sec(+$A31*PI()/4/(B$1*NM/3.6))</f>
        <v> 1'27"</v>
      </c>
      <c r="C32" s="81" t="str">
        <f t="shared" si="23"/>
        <v> 1'21"</v>
      </c>
      <c r="D32" s="81" t="str">
        <f t="shared" si="23"/>
        <v> 1'16"</v>
      </c>
      <c r="E32" s="81" t="str">
        <f t="shared" si="23"/>
        <v> 1'08"</v>
      </c>
      <c r="F32" s="81" t="str">
        <f t="shared" si="23"/>
        <v> 1'01"</v>
      </c>
      <c r="G32" s="81" t="str">
        <f t="shared" si="23"/>
        <v> 0'56"</v>
      </c>
      <c r="H32" s="81" t="str">
        <f t="shared" si="23"/>
        <v> 0'51"</v>
      </c>
      <c r="I32" s="81" t="str">
        <f t="shared" si="23"/>
        <v> 0'47"</v>
      </c>
      <c r="J32" s="22"/>
    </row>
    <row r="33" spans="1:10" ht="12.75">
      <c r="A33" s="45" t="s">
        <v>10</v>
      </c>
      <c r="B33" s="81" t="str">
        <f aca="true" t="shared" si="24" ref="B33:I33">Calc_Sec(+$A31*PI()/(B$1*NM/3.6))</f>
        <v> 5'49"</v>
      </c>
      <c r="C33" s="81" t="str">
        <f t="shared" si="24"/>
        <v> 5'26"</v>
      </c>
      <c r="D33" s="81" t="str">
        <f t="shared" si="24"/>
        <v> 5'05"</v>
      </c>
      <c r="E33" s="81" t="str">
        <f t="shared" si="24"/>
        <v> 4'31"</v>
      </c>
      <c r="F33" s="81" t="str">
        <f t="shared" si="24"/>
        <v> 4'04"</v>
      </c>
      <c r="G33" s="81" t="str">
        <f t="shared" si="24"/>
        <v> 3'42"</v>
      </c>
      <c r="H33" s="81" t="str">
        <f t="shared" si="24"/>
        <v> 3'24"</v>
      </c>
      <c r="I33" s="81" t="str">
        <f t="shared" si="24"/>
        <v> 3'08"</v>
      </c>
      <c r="J33" s="20"/>
    </row>
    <row r="34" spans="1:10" ht="12.75">
      <c r="A34" s="46"/>
      <c r="B34" s="81"/>
      <c r="C34" s="81"/>
      <c r="D34" s="81"/>
      <c r="E34" s="81"/>
      <c r="F34" s="81"/>
      <c r="G34" s="81"/>
      <c r="H34" s="81"/>
      <c r="I34" s="81"/>
      <c r="J34" s="20"/>
    </row>
    <row r="35" spans="1:10" ht="12.75">
      <c r="A35" s="44">
        <v>5000</v>
      </c>
      <c r="B35" s="80">
        <f aca="true" t="shared" si="25" ref="B35:I35">ATAN((B$1*NM/3.6)^2/(G*$A35))*180/PI()</f>
        <v>1.5144519753852064</v>
      </c>
      <c r="C35" s="80">
        <f t="shared" si="25"/>
        <v>1.738400413423981</v>
      </c>
      <c r="D35" s="80">
        <f t="shared" si="25"/>
        <v>1.9777346564046776</v>
      </c>
      <c r="E35" s="80">
        <f t="shared" si="25"/>
        <v>2.5024725509470978</v>
      </c>
      <c r="F35" s="80">
        <f t="shared" si="25"/>
        <v>3.0884435760562474</v>
      </c>
      <c r="G35" s="80">
        <f t="shared" si="25"/>
        <v>3.7353392902985543</v>
      </c>
      <c r="H35" s="80">
        <f t="shared" si="25"/>
        <v>4.442745637979929</v>
      </c>
      <c r="I35" s="80">
        <f t="shared" si="25"/>
        <v>5.210122322995564</v>
      </c>
      <c r="J35" s="20"/>
    </row>
    <row r="36" spans="1:10" ht="12.75">
      <c r="A36" s="45" t="s">
        <v>9</v>
      </c>
      <c r="B36" s="81" t="str">
        <f aca="true" t="shared" si="26" ref="B36:I36">Calc_Sec(+$A35*PI()/4/(B$1*NM/3.6))</f>
        <v> 1'49"</v>
      </c>
      <c r="C36" s="81" t="str">
        <f t="shared" si="26"/>
        <v> 1'42"</v>
      </c>
      <c r="D36" s="81" t="str">
        <f t="shared" si="26"/>
        <v> 1'35"</v>
      </c>
      <c r="E36" s="81" t="str">
        <f t="shared" si="26"/>
        <v> 1'25"</v>
      </c>
      <c r="F36" s="81" t="str">
        <f t="shared" si="26"/>
        <v> 1'16"</v>
      </c>
      <c r="G36" s="81" t="str">
        <f t="shared" si="26"/>
        <v> 1'09"</v>
      </c>
      <c r="H36" s="81" t="str">
        <f t="shared" si="26"/>
        <v> 1'04"</v>
      </c>
      <c r="I36" s="81" t="str">
        <f t="shared" si="26"/>
        <v> 0'59"</v>
      </c>
      <c r="J36" s="22"/>
    </row>
    <row r="37" spans="1:10" ht="12.75">
      <c r="A37" s="45" t="s">
        <v>10</v>
      </c>
      <c r="B37" s="81" t="str">
        <f aca="true" t="shared" si="27" ref="B37:I37">Calc_Sec(+$A35*PI()/(B$1*NM/3.6))</f>
        <v> 7'16"</v>
      </c>
      <c r="C37" s="81" t="str">
        <f t="shared" si="27"/>
        <v> 6'47"</v>
      </c>
      <c r="D37" s="81" t="str">
        <f t="shared" si="27"/>
        <v> 6'22"</v>
      </c>
      <c r="E37" s="81" t="str">
        <f t="shared" si="27"/>
        <v> 5'39"</v>
      </c>
      <c r="F37" s="81" t="str">
        <f t="shared" si="27"/>
        <v> 5'05"</v>
      </c>
      <c r="G37" s="81" t="str">
        <f t="shared" si="27"/>
        <v> 4'38"</v>
      </c>
      <c r="H37" s="81" t="str">
        <f t="shared" si="27"/>
        <v> 4'14"</v>
      </c>
      <c r="I37" s="81" t="str">
        <f t="shared" si="27"/>
        <v> 3'55"</v>
      </c>
      <c r="J37" s="20"/>
    </row>
    <row r="38" spans="1:10" ht="12.75">
      <c r="A38" s="46"/>
      <c r="B38" s="81"/>
      <c r="C38" s="81"/>
      <c r="D38" s="81"/>
      <c r="E38" s="81"/>
      <c r="F38" s="81"/>
      <c r="G38" s="81"/>
      <c r="H38" s="81"/>
      <c r="I38" s="81"/>
      <c r="J38" s="20"/>
    </row>
    <row r="39" spans="1:10" ht="12.75">
      <c r="A39" s="44">
        <v>6000</v>
      </c>
      <c r="B39" s="80">
        <f aca="true" t="shared" si="28" ref="B39:I39">ATAN((B$1*NM/3.6)^2/(G*$A39))*180/PI()</f>
        <v>1.2621331185150964</v>
      </c>
      <c r="C39" s="80">
        <f t="shared" si="28"/>
        <v>1.4488028379008902</v>
      </c>
      <c r="D39" s="80">
        <f t="shared" si="28"/>
        <v>1.6483122172870144</v>
      </c>
      <c r="E39" s="80">
        <f t="shared" si="28"/>
        <v>2.085798961758235</v>
      </c>
      <c r="F39" s="80">
        <f t="shared" si="28"/>
        <v>2.5744646034801266</v>
      </c>
      <c r="G39" s="80">
        <f t="shared" si="28"/>
        <v>3.1141301576040044</v>
      </c>
      <c r="H39" s="80">
        <f t="shared" si="28"/>
        <v>3.704555038332058</v>
      </c>
      <c r="I39" s="80">
        <f t="shared" si="28"/>
        <v>4.345424764929502</v>
      </c>
      <c r="J39" s="20"/>
    </row>
    <row r="40" spans="1:10" ht="12.75">
      <c r="A40" s="45" t="s">
        <v>9</v>
      </c>
      <c r="B40" s="81" t="str">
        <f aca="true" t="shared" si="29" ref="B40:I40">Calc_Sec(+$A39*PI()/4/(B$1*NM/3.6))</f>
        <v> 2'11"</v>
      </c>
      <c r="C40" s="81" t="str">
        <f t="shared" si="29"/>
        <v> 2'02"</v>
      </c>
      <c r="D40" s="81" t="str">
        <f t="shared" si="29"/>
        <v> 1'55"</v>
      </c>
      <c r="E40" s="81" t="str">
        <f t="shared" si="29"/>
        <v> 1'42"</v>
      </c>
      <c r="F40" s="81" t="str">
        <f t="shared" si="29"/>
        <v> 1'32"</v>
      </c>
      <c r="G40" s="81" t="str">
        <f t="shared" si="29"/>
        <v> 1'23"</v>
      </c>
      <c r="H40" s="81" t="str">
        <f t="shared" si="29"/>
        <v> 1'16"</v>
      </c>
      <c r="I40" s="81" t="str">
        <f t="shared" si="29"/>
        <v> 1'10"</v>
      </c>
      <c r="J40" s="22"/>
    </row>
    <row r="41" spans="1:10" ht="12.75">
      <c r="A41" s="45" t="s">
        <v>10</v>
      </c>
      <c r="B41" s="81" t="str">
        <f aca="true" t="shared" si="30" ref="B41:I41">Calc_Sec(+$A39*PI()/(B$1*NM/3.6))</f>
        <v> 8'43"</v>
      </c>
      <c r="C41" s="81" t="str">
        <f t="shared" si="30"/>
        <v> 8'09"</v>
      </c>
      <c r="D41" s="81" t="str">
        <f t="shared" si="30"/>
        <v> 7'38"</v>
      </c>
      <c r="E41" s="81" t="str">
        <f t="shared" si="30"/>
        <v> 6'47"</v>
      </c>
      <c r="F41" s="81" t="str">
        <f t="shared" si="30"/>
        <v> 6'06"</v>
      </c>
      <c r="G41" s="81" t="str">
        <f t="shared" si="30"/>
        <v> 5'33"</v>
      </c>
      <c r="H41" s="81" t="str">
        <f t="shared" si="30"/>
        <v> 5'05"</v>
      </c>
      <c r="I41" s="81" t="str">
        <f t="shared" si="30"/>
        <v> 4'42"</v>
      </c>
      <c r="J41" s="20"/>
    </row>
    <row r="42" spans="1:10" ht="12.75">
      <c r="A42" s="46"/>
      <c r="B42" s="81"/>
      <c r="C42" s="81"/>
      <c r="D42" s="81"/>
      <c r="E42" s="81"/>
      <c r="F42" s="81"/>
      <c r="G42" s="81"/>
      <c r="H42" s="81"/>
      <c r="I42" s="81"/>
      <c r="J42" s="20"/>
    </row>
    <row r="43" spans="1:10" ht="12.75" customHeight="1">
      <c r="A43" s="44">
        <v>7000</v>
      </c>
      <c r="B43" s="80">
        <f aca="true" t="shared" si="31" ref="B43:I43">ATAN((B$1*NM/3.6)^2/(G*$A43))*180/PI()</f>
        <v>1.0818748111158139</v>
      </c>
      <c r="C43" s="80">
        <f t="shared" si="31"/>
        <v>1.2419012222436867</v>
      </c>
      <c r="D43" s="80">
        <f t="shared" si="31"/>
        <v>1.4129424474788963</v>
      </c>
      <c r="E43" s="80">
        <f t="shared" si="31"/>
        <v>1.7880372026194293</v>
      </c>
      <c r="F43" s="80">
        <f t="shared" si="31"/>
        <v>2.207077911983375</v>
      </c>
      <c r="G43" s="80">
        <f t="shared" si="31"/>
        <v>2.6699516760236395</v>
      </c>
      <c r="H43" s="80">
        <f t="shared" si="31"/>
        <v>3.176506618916807</v>
      </c>
      <c r="I43" s="80">
        <f t="shared" si="31"/>
        <v>3.7265440093286943</v>
      </c>
      <c r="J43" s="20"/>
    </row>
    <row r="44" spans="1:10" ht="12.75">
      <c r="A44" s="45" t="s">
        <v>9</v>
      </c>
      <c r="B44" s="81" t="str">
        <f aca="true" t="shared" si="32" ref="B44:I44">Calc_Sec(+$A43*PI()/4/(B$1*NM/3.6))</f>
        <v> 2'33"</v>
      </c>
      <c r="C44" s="81" t="str">
        <f t="shared" si="32"/>
        <v> 2'22"</v>
      </c>
      <c r="D44" s="81" t="str">
        <f t="shared" si="32"/>
        <v> 2'14"</v>
      </c>
      <c r="E44" s="81" t="str">
        <f t="shared" si="32"/>
        <v> 1'59"</v>
      </c>
      <c r="F44" s="81" t="str">
        <f t="shared" si="32"/>
        <v> 1'47"</v>
      </c>
      <c r="G44" s="81" t="str">
        <f t="shared" si="32"/>
        <v> 1'37"</v>
      </c>
      <c r="H44" s="81" t="str">
        <f t="shared" si="32"/>
        <v> 1'29"</v>
      </c>
      <c r="I44" s="81" t="str">
        <f t="shared" si="32"/>
        <v> 1'22"</v>
      </c>
      <c r="J44" s="22"/>
    </row>
    <row r="45" spans="1:10" ht="12.75">
      <c r="A45" s="45" t="s">
        <v>10</v>
      </c>
      <c r="B45" s="81" t="str">
        <f aca="true" t="shared" si="33" ref="B45:I45">Calc_Sec(+$A43*PI()/(B$1*NM/3.6))</f>
        <v> 10'11"</v>
      </c>
      <c r="C45" s="81" t="str">
        <f t="shared" si="33"/>
        <v> 9'30"</v>
      </c>
      <c r="D45" s="81" t="str">
        <f t="shared" si="33"/>
        <v> 8'54"</v>
      </c>
      <c r="E45" s="81" t="str">
        <f t="shared" si="33"/>
        <v> 7'55"</v>
      </c>
      <c r="F45" s="81" t="str">
        <f t="shared" si="33"/>
        <v> 7'07"</v>
      </c>
      <c r="G45" s="81" t="str">
        <f t="shared" si="33"/>
        <v> 6'29"</v>
      </c>
      <c r="H45" s="81" t="str">
        <f t="shared" si="33"/>
        <v> 5'56"</v>
      </c>
      <c r="I45" s="81" t="str">
        <f t="shared" si="33"/>
        <v> 5'29"</v>
      </c>
      <c r="J45" s="20"/>
    </row>
    <row r="46" spans="1:10" ht="12.75">
      <c r="A46" s="46"/>
      <c r="B46" s="81"/>
      <c r="C46" s="81"/>
      <c r="D46" s="81"/>
      <c r="E46" s="81"/>
      <c r="F46" s="81"/>
      <c r="G46" s="81"/>
      <c r="H46" s="81"/>
      <c r="I46" s="81"/>
      <c r="J46" s="20"/>
    </row>
    <row r="47" spans="1:10" ht="12.75" customHeight="1">
      <c r="A47" s="44">
        <v>8000</v>
      </c>
      <c r="B47" s="80">
        <f aca="true" t="shared" si="34" ref="B47:I47">ATAN((B$1*NM/3.6)^2/(G*$A47))*180/PI()</f>
        <v>0.9466668275722107</v>
      </c>
      <c r="C47" s="80">
        <f t="shared" si="34"/>
        <v>1.0867034537531692</v>
      </c>
      <c r="D47" s="80">
        <f t="shared" si="34"/>
        <v>1.236383378380207</v>
      </c>
      <c r="E47" s="80">
        <f t="shared" si="34"/>
        <v>1.5646515825423242</v>
      </c>
      <c r="F47" s="80">
        <f t="shared" si="34"/>
        <v>1.931417028359055</v>
      </c>
      <c r="G47" s="80">
        <f t="shared" si="34"/>
        <v>2.33660400091775</v>
      </c>
      <c r="H47" s="80">
        <f t="shared" si="34"/>
        <v>2.7801105940451567</v>
      </c>
      <c r="I47" s="80">
        <f t="shared" si="34"/>
        <v>3.2618033717576482</v>
      </c>
      <c r="J47" s="20"/>
    </row>
    <row r="48" spans="1:10" ht="12.75">
      <c r="A48" s="45" t="s">
        <v>9</v>
      </c>
      <c r="B48" s="81" t="str">
        <f aca="true" t="shared" si="35" ref="B48:I48">Calc_Sec(+$A47*PI()/4/(B$1*NM/3.6))</f>
        <v> 2'54"</v>
      </c>
      <c r="C48" s="81" t="str">
        <f t="shared" si="35"/>
        <v> 2'43"</v>
      </c>
      <c r="D48" s="81" t="str">
        <f t="shared" si="35"/>
        <v> 2'33"</v>
      </c>
      <c r="E48" s="81" t="str">
        <f t="shared" si="35"/>
        <v> 2'16"</v>
      </c>
      <c r="F48" s="81" t="str">
        <f t="shared" si="35"/>
        <v> 2'02"</v>
      </c>
      <c r="G48" s="81" t="str">
        <f t="shared" si="35"/>
        <v> 1'51"</v>
      </c>
      <c r="H48" s="81" t="str">
        <f t="shared" si="35"/>
        <v> 1'42"</v>
      </c>
      <c r="I48" s="81" t="str">
        <f t="shared" si="35"/>
        <v> 1'34"</v>
      </c>
      <c r="J48" s="22"/>
    </row>
    <row r="49" spans="1:10" ht="12.75">
      <c r="A49" s="45" t="s">
        <v>10</v>
      </c>
      <c r="B49" s="81" t="str">
        <f aca="true" t="shared" si="36" ref="B49:I49">Calc_Sec(+$A47*PI()/(B$1*NM/3.6))</f>
        <v> 11'38"</v>
      </c>
      <c r="C49" s="81" t="str">
        <f t="shared" si="36"/>
        <v> 10'51"</v>
      </c>
      <c r="D49" s="81" t="str">
        <f t="shared" si="36"/>
        <v> 10'11"</v>
      </c>
      <c r="E49" s="81" t="str">
        <f t="shared" si="36"/>
        <v> 9'03"</v>
      </c>
      <c r="F49" s="81" t="str">
        <f t="shared" si="36"/>
        <v> 8'09"</v>
      </c>
      <c r="G49" s="81" t="str">
        <f t="shared" si="36"/>
        <v> 7'24"</v>
      </c>
      <c r="H49" s="81" t="str">
        <f t="shared" si="36"/>
        <v> 6'47"</v>
      </c>
      <c r="I49" s="81" t="str">
        <f t="shared" si="36"/>
        <v> 6'16"</v>
      </c>
      <c r="J49" s="20"/>
    </row>
    <row r="50" spans="1:10" ht="12.75">
      <c r="A50" s="46"/>
      <c r="B50" s="81"/>
      <c r="C50" s="81"/>
      <c r="D50" s="81"/>
      <c r="E50" s="81"/>
      <c r="F50" s="81"/>
      <c r="G50" s="81"/>
      <c r="H50" s="81"/>
      <c r="I50" s="81"/>
      <c r="J50" s="20"/>
    </row>
    <row r="51" spans="1:10" ht="12.75" customHeight="1">
      <c r="A51" s="44">
        <v>9000</v>
      </c>
      <c r="B51" s="80">
        <f aca="true" t="shared" si="37" ref="B51:I51">ATAN((B$1*NM/3.6)^2/(G*$A51))*180/PI()</f>
        <v>0.8414976949407629</v>
      </c>
      <c r="C51" s="80">
        <f t="shared" si="37"/>
        <v>0.9659829345211499</v>
      </c>
      <c r="D51" s="80">
        <f t="shared" si="37"/>
        <v>1.0990432479704797</v>
      </c>
      <c r="E51" s="80">
        <f t="shared" si="37"/>
        <v>1.3908739627816376</v>
      </c>
      <c r="F51" s="80">
        <f t="shared" si="37"/>
        <v>1.7169516060889267</v>
      </c>
      <c r="G51" s="80">
        <f t="shared" si="37"/>
        <v>2.077222961824673</v>
      </c>
      <c r="H51" s="80">
        <f t="shared" si="37"/>
        <v>2.471616380258961</v>
      </c>
      <c r="I51" s="80">
        <f t="shared" si="37"/>
        <v>2.9000379995076737</v>
      </c>
      <c r="J51" s="20"/>
    </row>
    <row r="52" spans="1:10" ht="12.75">
      <c r="A52" s="45" t="s">
        <v>9</v>
      </c>
      <c r="B52" s="81" t="str">
        <f aca="true" t="shared" si="38" ref="B52:I52">Calc_Sec(+$A51*PI()/4/(B$1*NM/3.6))</f>
        <v> 3'16"</v>
      </c>
      <c r="C52" s="81" t="str">
        <f t="shared" si="38"/>
        <v> 3'03"</v>
      </c>
      <c r="D52" s="81" t="str">
        <f t="shared" si="38"/>
        <v> 2'52"</v>
      </c>
      <c r="E52" s="81" t="str">
        <f t="shared" si="38"/>
        <v> 2'33"</v>
      </c>
      <c r="F52" s="81" t="str">
        <f t="shared" si="38"/>
        <v> 2'17"</v>
      </c>
      <c r="G52" s="81" t="str">
        <f t="shared" si="38"/>
        <v> 2'05"</v>
      </c>
      <c r="H52" s="81" t="str">
        <f t="shared" si="38"/>
        <v> 1'55"</v>
      </c>
      <c r="I52" s="81" t="str">
        <f t="shared" si="38"/>
        <v> 1'46"</v>
      </c>
      <c r="J52" s="22"/>
    </row>
    <row r="53" spans="1:10" ht="12.75">
      <c r="A53" s="45" t="s">
        <v>10</v>
      </c>
      <c r="B53" s="81" t="str">
        <f aca="true" t="shared" si="39" ref="B53:I53">Calc_Sec(+$A51*PI()/(B$1*NM/3.6))</f>
        <v> 13'05"</v>
      </c>
      <c r="C53" s="81" t="str">
        <f t="shared" si="39"/>
        <v> 12'13"</v>
      </c>
      <c r="D53" s="81" t="str">
        <f t="shared" si="39"/>
        <v> 11'27"</v>
      </c>
      <c r="E53" s="81" t="str">
        <f t="shared" si="39"/>
        <v> 10'11"</v>
      </c>
      <c r="F53" s="81" t="str">
        <f t="shared" si="39"/>
        <v> 9'10"</v>
      </c>
      <c r="G53" s="81" t="str">
        <f t="shared" si="39"/>
        <v> 8'20"</v>
      </c>
      <c r="H53" s="81" t="str">
        <f t="shared" si="39"/>
        <v> 7'38"</v>
      </c>
      <c r="I53" s="81" t="str">
        <f t="shared" si="39"/>
        <v> 7'03"</v>
      </c>
      <c r="J53" s="20"/>
    </row>
    <row r="54" spans="1:10" ht="12.75">
      <c r="A54" s="46"/>
      <c r="B54" s="81"/>
      <c r="C54" s="81"/>
      <c r="D54" s="81"/>
      <c r="E54" s="81"/>
      <c r="F54" s="81"/>
      <c r="G54" s="81"/>
      <c r="H54" s="81"/>
      <c r="I54" s="81"/>
      <c r="J54" s="20"/>
    </row>
    <row r="55" spans="1:10" ht="12.75" customHeight="1">
      <c r="A55" s="44">
        <v>10000</v>
      </c>
      <c r="B55" s="80">
        <f aca="true" t="shared" si="40" ref="B55:I55">ATAN((B$1*NM/3.6)^2/(G*$A55))*180/PI()</f>
        <v>0.7573582716337404</v>
      </c>
      <c r="C55" s="80">
        <f t="shared" si="40"/>
        <v>0.8694002915372834</v>
      </c>
      <c r="D55" s="80">
        <f t="shared" si="40"/>
        <v>0.9891619726036662</v>
      </c>
      <c r="E55" s="80">
        <f t="shared" si="40"/>
        <v>1.2518332830692256</v>
      </c>
      <c r="F55" s="80">
        <f t="shared" si="40"/>
        <v>1.5453443214650961</v>
      </c>
      <c r="G55" s="80">
        <f t="shared" si="40"/>
        <v>1.8696562728916557</v>
      </c>
      <c r="H55" s="80">
        <f t="shared" si="40"/>
        <v>2.224716864096981</v>
      </c>
      <c r="I55" s="80">
        <f t="shared" si="40"/>
        <v>2.61045759375688</v>
      </c>
      <c r="J55" s="20"/>
    </row>
    <row r="56" spans="1:10" ht="12.75">
      <c r="A56" s="45" t="s">
        <v>9</v>
      </c>
      <c r="B56" s="81" t="str">
        <f aca="true" t="shared" si="41" ref="B56:I56">Calc_Sec(+$A55*PI()/4/(B$1*NM/3.6))</f>
        <v> 3'38"</v>
      </c>
      <c r="C56" s="81" t="str">
        <f t="shared" si="41"/>
        <v> 3'24"</v>
      </c>
      <c r="D56" s="81" t="str">
        <f t="shared" si="41"/>
        <v> 3'11"</v>
      </c>
      <c r="E56" s="81" t="str">
        <f t="shared" si="41"/>
        <v> 2'50"</v>
      </c>
      <c r="F56" s="81" t="str">
        <f t="shared" si="41"/>
        <v> 2'33"</v>
      </c>
      <c r="G56" s="81" t="str">
        <f t="shared" si="41"/>
        <v> 2'19"</v>
      </c>
      <c r="H56" s="81" t="str">
        <f t="shared" si="41"/>
        <v> 2'07"</v>
      </c>
      <c r="I56" s="81" t="str">
        <f t="shared" si="41"/>
        <v> 1'57"</v>
      </c>
      <c r="J56" s="22"/>
    </row>
    <row r="57" spans="1:10" ht="12.75">
      <c r="A57" s="45" t="s">
        <v>10</v>
      </c>
      <c r="B57" s="81" t="str">
        <f aca="true" t="shared" si="42" ref="B57:I57">Calc_Sec(+$A55*PI()/(B$1*NM/3.6))</f>
        <v> 14'32"</v>
      </c>
      <c r="C57" s="81" t="str">
        <f t="shared" si="42"/>
        <v> 13'34"</v>
      </c>
      <c r="D57" s="81" t="str">
        <f t="shared" si="42"/>
        <v> 12'43"</v>
      </c>
      <c r="E57" s="81" t="str">
        <f t="shared" si="42"/>
        <v> 11'19"</v>
      </c>
      <c r="F57" s="81" t="str">
        <f t="shared" si="42"/>
        <v> 10'11"</v>
      </c>
      <c r="G57" s="81" t="str">
        <f t="shared" si="42"/>
        <v> 9'15"</v>
      </c>
      <c r="H57" s="81" t="str">
        <f t="shared" si="42"/>
        <v> 8'29"</v>
      </c>
      <c r="I57" s="81" t="str">
        <f t="shared" si="42"/>
        <v> 7'50"</v>
      </c>
      <c r="J57" s="20"/>
    </row>
    <row r="58" spans="1:10" ht="12.75">
      <c r="A58" s="21"/>
      <c r="B58" s="83"/>
      <c r="C58" s="83"/>
      <c r="D58" s="83"/>
      <c r="E58" s="83"/>
      <c r="F58" s="83"/>
      <c r="G58" s="83"/>
      <c r="H58" s="83"/>
      <c r="I58" s="83"/>
      <c r="J58" s="22"/>
    </row>
    <row r="59" spans="1:10" ht="12.75">
      <c r="A59" s="19"/>
      <c r="B59" s="84"/>
      <c r="C59" s="84"/>
      <c r="D59" s="84"/>
      <c r="E59" s="84"/>
      <c r="F59" s="84"/>
      <c r="G59" s="84"/>
      <c r="H59" s="84"/>
      <c r="I59" s="84"/>
      <c r="J59" s="20"/>
    </row>
    <row r="60" spans="1:10" ht="12.75">
      <c r="A60" s="21"/>
      <c r="B60" s="83"/>
      <c r="C60" s="83"/>
      <c r="D60" s="83"/>
      <c r="E60" s="83"/>
      <c r="F60" s="83"/>
      <c r="G60" s="83"/>
      <c r="H60" s="83"/>
      <c r="I60" s="83"/>
      <c r="J60" s="22"/>
    </row>
    <row r="61" spans="1:10" ht="12.75">
      <c r="A61" s="19"/>
      <c r="B61" s="84"/>
      <c r="C61" s="84"/>
      <c r="D61" s="84"/>
      <c r="E61" s="84"/>
      <c r="F61" s="84"/>
      <c r="G61" s="84"/>
      <c r="H61" s="84"/>
      <c r="I61" s="84"/>
      <c r="J61" s="20"/>
    </row>
    <row r="62" spans="1:10" ht="12.75">
      <c r="A62" s="21"/>
      <c r="B62" s="83"/>
      <c r="C62" s="83"/>
      <c r="D62" s="83"/>
      <c r="E62" s="83"/>
      <c r="F62" s="83"/>
      <c r="G62" s="83"/>
      <c r="H62" s="83"/>
      <c r="I62" s="83"/>
      <c r="J62" s="22"/>
    </row>
    <row r="63" spans="1:10" ht="12.75">
      <c r="A63" s="19"/>
      <c r="B63" s="84"/>
      <c r="C63" s="84"/>
      <c r="D63" s="84"/>
      <c r="E63" s="84"/>
      <c r="F63" s="84"/>
      <c r="G63" s="84"/>
      <c r="H63" s="84"/>
      <c r="I63" s="84"/>
      <c r="J63" s="20"/>
    </row>
    <row r="64" spans="1:10" ht="12.75">
      <c r="A64" s="21"/>
      <c r="B64" s="83"/>
      <c r="C64" s="83"/>
      <c r="D64" s="83"/>
      <c r="E64" s="83"/>
      <c r="F64" s="83"/>
      <c r="G64" s="83"/>
      <c r="H64" s="83"/>
      <c r="I64" s="83"/>
      <c r="J64" s="22"/>
    </row>
    <row r="65" spans="1:10" ht="12.75">
      <c r="A65" s="19"/>
      <c r="B65" s="84"/>
      <c r="C65" s="84"/>
      <c r="D65" s="84"/>
      <c r="E65" s="84"/>
      <c r="F65" s="84"/>
      <c r="G65" s="84"/>
      <c r="H65" s="84"/>
      <c r="I65" s="84"/>
      <c r="J65" s="20"/>
    </row>
    <row r="66" spans="1:10" ht="12.75">
      <c r="A66" s="21"/>
      <c r="B66" s="83"/>
      <c r="C66" s="83"/>
      <c r="D66" s="83"/>
      <c r="E66" s="83"/>
      <c r="F66" s="83"/>
      <c r="G66" s="83"/>
      <c r="H66" s="83"/>
      <c r="I66" s="83"/>
      <c r="J66" s="22"/>
    </row>
    <row r="67" spans="1:10" ht="12.75">
      <c r="A67" s="19"/>
      <c r="B67" s="84"/>
      <c r="C67" s="84"/>
      <c r="D67" s="84"/>
      <c r="E67" s="84"/>
      <c r="F67" s="84"/>
      <c r="G67" s="84"/>
      <c r="H67" s="84"/>
      <c r="I67" s="84"/>
      <c r="J67" s="20"/>
    </row>
    <row r="68" spans="1:10" ht="12.75">
      <c r="A68" s="21"/>
      <c r="B68" s="83"/>
      <c r="C68" s="83"/>
      <c r="D68" s="83"/>
      <c r="E68" s="83"/>
      <c r="F68" s="83"/>
      <c r="G68" s="83"/>
      <c r="H68" s="83"/>
      <c r="I68" s="83"/>
      <c r="J68" s="22"/>
    </row>
    <row r="69" spans="1:10" ht="12.75">
      <c r="A69" s="19"/>
      <c r="B69" s="84"/>
      <c r="C69" s="84"/>
      <c r="D69" s="84"/>
      <c r="E69" s="84"/>
      <c r="F69" s="84"/>
      <c r="G69" s="84"/>
      <c r="H69" s="84"/>
      <c r="I69" s="84"/>
      <c r="J69" s="20"/>
    </row>
    <row r="70" spans="1:10" ht="12.75">
      <c r="A70" s="9" t="s">
        <v>11</v>
      </c>
      <c r="B70" s="13">
        <v>9.81</v>
      </c>
      <c r="C70" s="13" t="s">
        <v>12</v>
      </c>
      <c r="D70" s="83"/>
      <c r="E70" s="83"/>
      <c r="F70" s="83"/>
      <c r="G70" s="83"/>
      <c r="H70" s="83"/>
      <c r="I70" s="83"/>
      <c r="J70" s="22"/>
    </row>
    <row r="71" spans="1:10" ht="12.75">
      <c r="A71" s="9" t="s">
        <v>13</v>
      </c>
      <c r="B71" s="13">
        <v>1.852</v>
      </c>
      <c r="C71" s="13" t="s">
        <v>14</v>
      </c>
      <c r="D71" s="84"/>
      <c r="E71" s="84"/>
      <c r="F71" s="84"/>
      <c r="G71" s="84"/>
      <c r="H71" s="84"/>
      <c r="I71" s="84"/>
      <c r="J71" s="20"/>
    </row>
    <row r="72" spans="1:10" ht="12.75">
      <c r="A72" s="21"/>
      <c r="B72" s="83"/>
      <c r="C72" s="83"/>
      <c r="D72" s="83"/>
      <c r="E72" s="83"/>
      <c r="F72" s="83"/>
      <c r="G72" s="83"/>
      <c r="H72" s="83"/>
      <c r="I72" s="83"/>
      <c r="J72" s="22"/>
    </row>
  </sheetData>
  <sheetProtection/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  <headerFooter alignWithMargins="0">
    <oddHeader>&amp;C&amp;"MS Sans Serif,Gras"Calcul de l'inclinaison et du temps de virage en fonction de la VITESSE et du DIAMETRE du virage</oddHeader>
    <oddFooter xml:space="preserve">&amp;Rhttp://www.jprweb.com - édité le &amp;D &amp;T &amp;F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" width="8.421875" style="0" customWidth="1"/>
    <col min="2" max="2" width="4.28125" style="13" customWidth="1"/>
    <col min="3" max="3" width="3.7109375" style="13" hidden="1" customWidth="1"/>
    <col min="4" max="4" width="3.7109375" style="123" hidden="1" customWidth="1"/>
    <col min="5" max="5" width="4.8515625" style="155" customWidth="1"/>
    <col min="6" max="6" width="6.57421875" style="13" customWidth="1"/>
    <col min="7" max="7" width="6.00390625" style="13" customWidth="1"/>
    <col min="8" max="24" width="6.140625" style="13" customWidth="1"/>
    <col min="25" max="25" width="7.140625" style="13" customWidth="1"/>
  </cols>
  <sheetData>
    <row r="1" spans="1:25" ht="12.75">
      <c r="A1" s="128">
        <v>100</v>
      </c>
      <c r="B1" s="130" t="s">
        <v>22</v>
      </c>
      <c r="C1" s="113" t="s">
        <v>20</v>
      </c>
      <c r="D1" s="121" t="s">
        <v>21</v>
      </c>
      <c r="E1" s="153" t="s">
        <v>14</v>
      </c>
      <c r="F1" s="127" t="s">
        <v>29</v>
      </c>
      <c r="G1" s="114">
        <v>1000</v>
      </c>
      <c r="H1" s="114">
        <v>1500</v>
      </c>
      <c r="I1" s="114">
        <v>2000</v>
      </c>
      <c r="J1" s="114">
        <v>2500</v>
      </c>
      <c r="K1" s="114">
        <v>3000</v>
      </c>
      <c r="L1" s="114">
        <v>3500</v>
      </c>
      <c r="M1" s="114">
        <v>4000</v>
      </c>
      <c r="N1" s="114">
        <v>4500</v>
      </c>
      <c r="O1" s="114">
        <v>5000</v>
      </c>
      <c r="P1" s="114">
        <v>5500</v>
      </c>
      <c r="Q1" s="114">
        <v>6000</v>
      </c>
      <c r="R1" s="114">
        <v>6500</v>
      </c>
      <c r="S1" s="114">
        <v>7000</v>
      </c>
      <c r="T1" s="114">
        <v>7500</v>
      </c>
      <c r="U1" s="114">
        <v>8000</v>
      </c>
      <c r="V1" s="114">
        <v>8500</v>
      </c>
      <c r="W1" s="114">
        <v>9000</v>
      </c>
      <c r="X1" s="114">
        <v>9500</v>
      </c>
      <c r="Y1" s="115">
        <v>10000</v>
      </c>
    </row>
    <row r="2" spans="1:25" ht="12.75" customHeight="1">
      <c r="A2" s="129">
        <f>60/A1</f>
        <v>0.6</v>
      </c>
      <c r="B2" s="131">
        <v>3</v>
      </c>
      <c r="C2" s="111">
        <f aca="true" t="shared" si="0" ref="C2:C21">+INT(B2*Fbase1)</f>
        <v>1</v>
      </c>
      <c r="D2" s="122">
        <f aca="true" t="shared" si="1" ref="D2:D21">+Fbase1*B2-C2</f>
        <v>0.7999999999999998</v>
      </c>
      <c r="E2" s="154">
        <f aca="true" t="shared" si="2" ref="E2:E21">+B2*NM</f>
        <v>5.556</v>
      </c>
      <c r="F2" s="124" t="str">
        <f aca="true" t="shared" si="3" ref="F2:F7">+TEXT(C2,"00")&amp;":"&amp;+TEXT(D2*60,"00")</f>
        <v>01:48</v>
      </c>
      <c r="G2" s="110">
        <f aca="true" t="shared" si="4" ref="G2:P11">+G$1/($B2*Fbase1)</f>
        <v>555.5555555555557</v>
      </c>
      <c r="H2" s="110">
        <f t="shared" si="4"/>
        <v>833.3333333333334</v>
      </c>
      <c r="I2" s="110">
        <f t="shared" si="4"/>
        <v>1111.1111111111113</v>
      </c>
      <c r="J2" s="110">
        <f t="shared" si="4"/>
        <v>1388.888888888889</v>
      </c>
      <c r="K2" s="110">
        <f t="shared" si="4"/>
        <v>1666.6666666666667</v>
      </c>
      <c r="L2" s="110">
        <f t="shared" si="4"/>
        <v>1944.4444444444446</v>
      </c>
      <c r="M2" s="110">
        <f t="shared" si="4"/>
        <v>2222.2222222222226</v>
      </c>
      <c r="N2" s="110">
        <f t="shared" si="4"/>
        <v>2500.0000000000005</v>
      </c>
      <c r="O2" s="110">
        <f t="shared" si="4"/>
        <v>2777.777777777778</v>
      </c>
      <c r="P2" s="110">
        <f t="shared" si="4"/>
        <v>3055.5555555555557</v>
      </c>
      <c r="Q2" s="110">
        <f aca="true" t="shared" si="5" ref="Q2:Y11">+Q$1/($B2*Fbase1)</f>
        <v>3333.3333333333335</v>
      </c>
      <c r="R2" s="110">
        <f t="shared" si="5"/>
        <v>3611.1111111111113</v>
      </c>
      <c r="S2" s="110">
        <f t="shared" si="5"/>
        <v>3888.888888888889</v>
      </c>
      <c r="T2" s="110">
        <f t="shared" si="5"/>
        <v>4166.666666666667</v>
      </c>
      <c r="U2" s="110">
        <f t="shared" si="5"/>
        <v>4444.444444444445</v>
      </c>
      <c r="V2" s="110">
        <f t="shared" si="5"/>
        <v>4722.222222222223</v>
      </c>
      <c r="W2" s="110">
        <f t="shared" si="5"/>
        <v>5000.000000000001</v>
      </c>
      <c r="X2" s="110">
        <f t="shared" si="5"/>
        <v>5277.777777777778</v>
      </c>
      <c r="Y2" s="116">
        <f t="shared" si="5"/>
        <v>5555.555555555556</v>
      </c>
    </row>
    <row r="3" spans="1:25" ht="12.75">
      <c r="A3" s="170"/>
      <c r="B3" s="131">
        <v>4</v>
      </c>
      <c r="C3" s="111">
        <f t="shared" si="0"/>
        <v>2</v>
      </c>
      <c r="D3" s="122">
        <f t="shared" si="1"/>
        <v>0.3999999999999999</v>
      </c>
      <c r="E3" s="154">
        <f t="shared" si="2"/>
        <v>7.408</v>
      </c>
      <c r="F3" s="124" t="str">
        <f t="shared" si="3"/>
        <v>02:24</v>
      </c>
      <c r="G3" s="110">
        <f t="shared" si="4"/>
        <v>416.6666666666667</v>
      </c>
      <c r="H3" s="110">
        <f t="shared" si="4"/>
        <v>625</v>
      </c>
      <c r="I3" s="110">
        <f t="shared" si="4"/>
        <v>833.3333333333334</v>
      </c>
      <c r="J3" s="110">
        <f t="shared" si="4"/>
        <v>1041.6666666666667</v>
      </c>
      <c r="K3" s="110">
        <f t="shared" si="4"/>
        <v>1250</v>
      </c>
      <c r="L3" s="110">
        <f t="shared" si="4"/>
        <v>1458.3333333333335</v>
      </c>
      <c r="M3" s="110">
        <f t="shared" si="4"/>
        <v>1666.6666666666667</v>
      </c>
      <c r="N3" s="110">
        <f t="shared" si="4"/>
        <v>1875</v>
      </c>
      <c r="O3" s="110">
        <f t="shared" si="4"/>
        <v>2083.3333333333335</v>
      </c>
      <c r="P3" s="110">
        <f t="shared" si="4"/>
        <v>2291.666666666667</v>
      </c>
      <c r="Q3" s="110">
        <f t="shared" si="5"/>
        <v>2500</v>
      </c>
      <c r="R3" s="110">
        <f t="shared" si="5"/>
        <v>2708.3333333333335</v>
      </c>
      <c r="S3" s="110">
        <f t="shared" si="5"/>
        <v>2916.666666666667</v>
      </c>
      <c r="T3" s="110">
        <f t="shared" si="5"/>
        <v>3125</v>
      </c>
      <c r="U3" s="110">
        <f t="shared" si="5"/>
        <v>3333.3333333333335</v>
      </c>
      <c r="V3" s="110">
        <f t="shared" si="5"/>
        <v>3541.666666666667</v>
      </c>
      <c r="W3" s="110">
        <f t="shared" si="5"/>
        <v>3750</v>
      </c>
      <c r="X3" s="110">
        <f t="shared" si="5"/>
        <v>3958.3333333333335</v>
      </c>
      <c r="Y3" s="116">
        <f t="shared" si="5"/>
        <v>4166.666666666667</v>
      </c>
    </row>
    <row r="4" spans="1:25" ht="12.75">
      <c r="A4" s="170"/>
      <c r="B4" s="131">
        <v>5</v>
      </c>
      <c r="C4" s="111">
        <f t="shared" si="0"/>
        <v>3</v>
      </c>
      <c r="D4" s="122">
        <f t="shared" si="1"/>
        <v>0</v>
      </c>
      <c r="E4" s="154">
        <f t="shared" si="2"/>
        <v>9.26</v>
      </c>
      <c r="F4" s="124" t="str">
        <f t="shared" si="3"/>
        <v>03:00</v>
      </c>
      <c r="G4" s="110">
        <f t="shared" si="4"/>
        <v>333.3333333333333</v>
      </c>
      <c r="H4" s="112">
        <f t="shared" si="4"/>
        <v>500</v>
      </c>
      <c r="I4" s="110">
        <f t="shared" si="4"/>
        <v>666.6666666666666</v>
      </c>
      <c r="J4" s="110">
        <f t="shared" si="4"/>
        <v>833.3333333333334</v>
      </c>
      <c r="K4" s="110">
        <f t="shared" si="4"/>
        <v>1000</v>
      </c>
      <c r="L4" s="110">
        <f t="shared" si="4"/>
        <v>1166.6666666666667</v>
      </c>
      <c r="M4" s="110">
        <f t="shared" si="4"/>
        <v>1333.3333333333333</v>
      </c>
      <c r="N4" s="110">
        <f t="shared" si="4"/>
        <v>1500</v>
      </c>
      <c r="O4" s="110">
        <f t="shared" si="4"/>
        <v>1666.6666666666667</v>
      </c>
      <c r="P4" s="110">
        <f t="shared" si="4"/>
        <v>1833.3333333333333</v>
      </c>
      <c r="Q4" s="110">
        <f t="shared" si="5"/>
        <v>2000</v>
      </c>
      <c r="R4" s="110">
        <f t="shared" si="5"/>
        <v>2166.6666666666665</v>
      </c>
      <c r="S4" s="110">
        <f t="shared" si="5"/>
        <v>2333.3333333333335</v>
      </c>
      <c r="T4" s="110">
        <f t="shared" si="5"/>
        <v>2500</v>
      </c>
      <c r="U4" s="110">
        <f t="shared" si="5"/>
        <v>2666.6666666666665</v>
      </c>
      <c r="V4" s="110">
        <f t="shared" si="5"/>
        <v>2833.3333333333335</v>
      </c>
      <c r="W4" s="110">
        <f t="shared" si="5"/>
        <v>3000</v>
      </c>
      <c r="X4" s="110">
        <f t="shared" si="5"/>
        <v>3166.6666666666665</v>
      </c>
      <c r="Y4" s="116">
        <f t="shared" si="5"/>
        <v>3333.3333333333335</v>
      </c>
    </row>
    <row r="5" spans="1:25" ht="12.75">
      <c r="A5" s="170"/>
      <c r="B5" s="131">
        <v>6</v>
      </c>
      <c r="C5" s="111">
        <f t="shared" si="0"/>
        <v>3</v>
      </c>
      <c r="D5" s="122">
        <f t="shared" si="1"/>
        <v>0.5999999999999996</v>
      </c>
      <c r="E5" s="154">
        <f t="shared" si="2"/>
        <v>11.112</v>
      </c>
      <c r="F5" s="124" t="str">
        <f t="shared" si="3"/>
        <v>03:36</v>
      </c>
      <c r="G5" s="110">
        <f t="shared" si="4"/>
        <v>277.7777777777778</v>
      </c>
      <c r="H5" s="110">
        <f t="shared" si="4"/>
        <v>416.6666666666667</v>
      </c>
      <c r="I5" s="110">
        <f t="shared" si="4"/>
        <v>555.5555555555557</v>
      </c>
      <c r="J5" s="110">
        <f t="shared" si="4"/>
        <v>694.4444444444445</v>
      </c>
      <c r="K5" s="110">
        <f t="shared" si="4"/>
        <v>833.3333333333334</v>
      </c>
      <c r="L5" s="110">
        <f t="shared" si="4"/>
        <v>972.2222222222223</v>
      </c>
      <c r="M5" s="110">
        <f t="shared" si="4"/>
        <v>1111.1111111111113</v>
      </c>
      <c r="N5" s="110">
        <f t="shared" si="4"/>
        <v>1250.0000000000002</v>
      </c>
      <c r="O5" s="110">
        <f t="shared" si="4"/>
        <v>1388.888888888889</v>
      </c>
      <c r="P5" s="110">
        <f t="shared" si="4"/>
        <v>1527.7777777777778</v>
      </c>
      <c r="Q5" s="110">
        <f t="shared" si="5"/>
        <v>1666.6666666666667</v>
      </c>
      <c r="R5" s="110">
        <f t="shared" si="5"/>
        <v>1805.5555555555557</v>
      </c>
      <c r="S5" s="110">
        <f t="shared" si="5"/>
        <v>1944.4444444444446</v>
      </c>
      <c r="T5" s="110">
        <f t="shared" si="5"/>
        <v>2083.3333333333335</v>
      </c>
      <c r="U5" s="110">
        <f t="shared" si="5"/>
        <v>2222.2222222222226</v>
      </c>
      <c r="V5" s="110">
        <f t="shared" si="5"/>
        <v>2361.1111111111113</v>
      </c>
      <c r="W5" s="110">
        <f t="shared" si="5"/>
        <v>2500.0000000000005</v>
      </c>
      <c r="X5" s="110">
        <f t="shared" si="5"/>
        <v>2638.888888888889</v>
      </c>
      <c r="Y5" s="116">
        <f t="shared" si="5"/>
        <v>2777.777777777778</v>
      </c>
    </row>
    <row r="6" spans="1:25" ht="12.75">
      <c r="A6" s="170"/>
      <c r="B6" s="131">
        <v>7</v>
      </c>
      <c r="C6" s="111">
        <f t="shared" si="0"/>
        <v>4</v>
      </c>
      <c r="D6" s="122">
        <f t="shared" si="1"/>
        <v>0.20000000000000018</v>
      </c>
      <c r="E6" s="154">
        <f t="shared" si="2"/>
        <v>12.964</v>
      </c>
      <c r="F6" s="124" t="str">
        <f t="shared" si="3"/>
        <v>04:12</v>
      </c>
      <c r="G6" s="110">
        <f t="shared" si="4"/>
        <v>238.09523809523807</v>
      </c>
      <c r="H6" s="110">
        <f t="shared" si="4"/>
        <v>357.1428571428571</v>
      </c>
      <c r="I6" s="110">
        <f t="shared" si="4"/>
        <v>476.19047619047615</v>
      </c>
      <c r="J6" s="110">
        <f t="shared" si="4"/>
        <v>595.2380952380952</v>
      </c>
      <c r="K6" s="110">
        <f t="shared" si="4"/>
        <v>714.2857142857142</v>
      </c>
      <c r="L6" s="110">
        <f t="shared" si="4"/>
        <v>833.3333333333333</v>
      </c>
      <c r="M6" s="110">
        <f t="shared" si="4"/>
        <v>952.3809523809523</v>
      </c>
      <c r="N6" s="110">
        <f t="shared" si="4"/>
        <v>1071.4285714285713</v>
      </c>
      <c r="O6" s="110">
        <f t="shared" si="4"/>
        <v>1190.4761904761904</v>
      </c>
      <c r="P6" s="110">
        <f t="shared" si="4"/>
        <v>1309.5238095238094</v>
      </c>
      <c r="Q6" s="110">
        <f t="shared" si="5"/>
        <v>1428.5714285714284</v>
      </c>
      <c r="R6" s="110">
        <f t="shared" si="5"/>
        <v>1547.6190476190475</v>
      </c>
      <c r="S6" s="110">
        <f t="shared" si="5"/>
        <v>1666.6666666666665</v>
      </c>
      <c r="T6" s="110">
        <f t="shared" si="5"/>
        <v>1785.7142857142856</v>
      </c>
      <c r="U6" s="110">
        <f t="shared" si="5"/>
        <v>1904.7619047619046</v>
      </c>
      <c r="V6" s="110">
        <f t="shared" si="5"/>
        <v>2023.8095238095236</v>
      </c>
      <c r="W6" s="110">
        <f t="shared" si="5"/>
        <v>2142.8571428571427</v>
      </c>
      <c r="X6" s="110">
        <f t="shared" si="5"/>
        <v>2261.904761904762</v>
      </c>
      <c r="Y6" s="116">
        <f t="shared" si="5"/>
        <v>2380.9523809523807</v>
      </c>
    </row>
    <row r="7" spans="1:25" ht="12.75">
      <c r="A7" s="170"/>
      <c r="B7" s="131">
        <v>8</v>
      </c>
      <c r="C7" s="111">
        <f t="shared" si="0"/>
        <v>4</v>
      </c>
      <c r="D7" s="122">
        <f t="shared" si="1"/>
        <v>0.7999999999999998</v>
      </c>
      <c r="E7" s="154">
        <f t="shared" si="2"/>
        <v>14.816</v>
      </c>
      <c r="F7" s="124" t="str">
        <f t="shared" si="3"/>
        <v>04:48</v>
      </c>
      <c r="G7" s="110">
        <f t="shared" si="4"/>
        <v>208.33333333333334</v>
      </c>
      <c r="H7" s="110">
        <f t="shared" si="4"/>
        <v>312.5</v>
      </c>
      <c r="I7" s="110">
        <f t="shared" si="4"/>
        <v>416.6666666666667</v>
      </c>
      <c r="J7" s="110">
        <f t="shared" si="4"/>
        <v>520.8333333333334</v>
      </c>
      <c r="K7" s="110">
        <f t="shared" si="4"/>
        <v>625</v>
      </c>
      <c r="L7" s="110">
        <f t="shared" si="4"/>
        <v>729.1666666666667</v>
      </c>
      <c r="M7" s="110">
        <f t="shared" si="4"/>
        <v>833.3333333333334</v>
      </c>
      <c r="N7" s="110">
        <f t="shared" si="4"/>
        <v>937.5</v>
      </c>
      <c r="O7" s="110">
        <f t="shared" si="4"/>
        <v>1041.6666666666667</v>
      </c>
      <c r="P7" s="110">
        <f t="shared" si="4"/>
        <v>1145.8333333333335</v>
      </c>
      <c r="Q7" s="110">
        <f t="shared" si="5"/>
        <v>1250</v>
      </c>
      <c r="R7" s="110">
        <f t="shared" si="5"/>
        <v>1354.1666666666667</v>
      </c>
      <c r="S7" s="110">
        <f t="shared" si="5"/>
        <v>1458.3333333333335</v>
      </c>
      <c r="T7" s="110">
        <f t="shared" si="5"/>
        <v>1562.5</v>
      </c>
      <c r="U7" s="110">
        <f t="shared" si="5"/>
        <v>1666.6666666666667</v>
      </c>
      <c r="V7" s="110">
        <f t="shared" si="5"/>
        <v>1770.8333333333335</v>
      </c>
      <c r="W7" s="110">
        <f t="shared" si="5"/>
        <v>1875</v>
      </c>
      <c r="X7" s="110">
        <f t="shared" si="5"/>
        <v>1979.1666666666667</v>
      </c>
      <c r="Y7" s="116">
        <f t="shared" si="5"/>
        <v>2083.3333333333335</v>
      </c>
    </row>
    <row r="8" spans="1:25" ht="12.75">
      <c r="A8" s="170"/>
      <c r="B8" s="131">
        <v>9</v>
      </c>
      <c r="C8" s="111">
        <f t="shared" si="0"/>
        <v>5</v>
      </c>
      <c r="D8" s="122">
        <f t="shared" si="1"/>
        <v>0.39999999999999947</v>
      </c>
      <c r="E8" s="154">
        <f t="shared" si="2"/>
        <v>16.668</v>
      </c>
      <c r="F8" s="124" t="str">
        <f aca="true" t="shared" si="6" ref="F8:F21">+TEXT(C8,"00")&amp;":"&amp;+TEXT(D8*60,"00")</f>
        <v>05:24</v>
      </c>
      <c r="G8" s="110">
        <f t="shared" si="4"/>
        <v>185.1851851851852</v>
      </c>
      <c r="H8" s="110">
        <f t="shared" si="4"/>
        <v>277.7777777777778</v>
      </c>
      <c r="I8" s="110">
        <f t="shared" si="4"/>
        <v>370.3703703703704</v>
      </c>
      <c r="J8" s="110">
        <f t="shared" si="4"/>
        <v>462.962962962963</v>
      </c>
      <c r="K8" s="110">
        <f t="shared" si="4"/>
        <v>555.5555555555557</v>
      </c>
      <c r="L8" s="110">
        <f t="shared" si="4"/>
        <v>648.1481481481483</v>
      </c>
      <c r="M8" s="110">
        <f t="shared" si="4"/>
        <v>740.7407407407408</v>
      </c>
      <c r="N8" s="110">
        <f t="shared" si="4"/>
        <v>833.3333333333334</v>
      </c>
      <c r="O8" s="110">
        <f t="shared" si="4"/>
        <v>925.925925925926</v>
      </c>
      <c r="P8" s="110">
        <f t="shared" si="4"/>
        <v>1018.5185185185186</v>
      </c>
      <c r="Q8" s="110">
        <f t="shared" si="5"/>
        <v>1111.1111111111113</v>
      </c>
      <c r="R8" s="110">
        <f t="shared" si="5"/>
        <v>1203.703703703704</v>
      </c>
      <c r="S8" s="110">
        <f t="shared" si="5"/>
        <v>1296.2962962962965</v>
      </c>
      <c r="T8" s="110">
        <f t="shared" si="5"/>
        <v>1388.888888888889</v>
      </c>
      <c r="U8" s="110">
        <f t="shared" si="5"/>
        <v>1481.4814814814815</v>
      </c>
      <c r="V8" s="110">
        <f t="shared" si="5"/>
        <v>1574.0740740740741</v>
      </c>
      <c r="W8" s="110">
        <f t="shared" si="5"/>
        <v>1666.6666666666667</v>
      </c>
      <c r="X8" s="110">
        <f t="shared" si="5"/>
        <v>1759.2592592592594</v>
      </c>
      <c r="Y8" s="116">
        <f t="shared" si="5"/>
        <v>1851.851851851852</v>
      </c>
    </row>
    <row r="9" spans="1:25" ht="12.75">
      <c r="A9" s="170"/>
      <c r="B9" s="131">
        <v>10</v>
      </c>
      <c r="C9" s="111">
        <f t="shared" si="0"/>
        <v>6</v>
      </c>
      <c r="D9" s="122">
        <f t="shared" si="1"/>
        <v>0</v>
      </c>
      <c r="E9" s="154">
        <f t="shared" si="2"/>
        <v>18.52</v>
      </c>
      <c r="F9" s="124" t="str">
        <f t="shared" si="6"/>
        <v>06:00</v>
      </c>
      <c r="G9" s="110">
        <f t="shared" si="4"/>
        <v>166.66666666666666</v>
      </c>
      <c r="H9" s="110">
        <f t="shared" si="4"/>
        <v>250</v>
      </c>
      <c r="I9" s="110">
        <f t="shared" si="4"/>
        <v>333.3333333333333</v>
      </c>
      <c r="J9" s="110">
        <f t="shared" si="4"/>
        <v>416.6666666666667</v>
      </c>
      <c r="K9" s="112">
        <f t="shared" si="4"/>
        <v>500</v>
      </c>
      <c r="L9" s="110">
        <f t="shared" si="4"/>
        <v>583.3333333333334</v>
      </c>
      <c r="M9" s="110">
        <f t="shared" si="4"/>
        <v>666.6666666666666</v>
      </c>
      <c r="N9" s="110">
        <f t="shared" si="4"/>
        <v>750</v>
      </c>
      <c r="O9" s="110">
        <f t="shared" si="4"/>
        <v>833.3333333333334</v>
      </c>
      <c r="P9" s="110">
        <f t="shared" si="4"/>
        <v>916.6666666666666</v>
      </c>
      <c r="Q9" s="110">
        <f t="shared" si="5"/>
        <v>1000</v>
      </c>
      <c r="R9" s="110">
        <f t="shared" si="5"/>
        <v>1083.3333333333333</v>
      </c>
      <c r="S9" s="110">
        <f t="shared" si="5"/>
        <v>1166.6666666666667</v>
      </c>
      <c r="T9" s="110">
        <f t="shared" si="5"/>
        <v>1250</v>
      </c>
      <c r="U9" s="110">
        <f t="shared" si="5"/>
        <v>1333.3333333333333</v>
      </c>
      <c r="V9" s="110">
        <f t="shared" si="5"/>
        <v>1416.6666666666667</v>
      </c>
      <c r="W9" s="110">
        <f t="shared" si="5"/>
        <v>1500</v>
      </c>
      <c r="X9" s="110">
        <f t="shared" si="5"/>
        <v>1583.3333333333333</v>
      </c>
      <c r="Y9" s="116">
        <f t="shared" si="5"/>
        <v>1666.6666666666667</v>
      </c>
    </row>
    <row r="10" spans="1:25" ht="12.75">
      <c r="A10" s="170"/>
      <c r="B10" s="131">
        <v>11</v>
      </c>
      <c r="C10" s="111">
        <f t="shared" si="0"/>
        <v>6</v>
      </c>
      <c r="D10" s="122">
        <f t="shared" si="1"/>
        <v>0.5999999999999996</v>
      </c>
      <c r="E10" s="154">
        <f t="shared" si="2"/>
        <v>20.372</v>
      </c>
      <c r="F10" s="124" t="str">
        <f t="shared" si="6"/>
        <v>06:36</v>
      </c>
      <c r="G10" s="110">
        <f t="shared" si="4"/>
        <v>151.51515151515153</v>
      </c>
      <c r="H10" s="110">
        <f t="shared" si="4"/>
        <v>227.27272727272728</v>
      </c>
      <c r="I10" s="110">
        <f t="shared" si="4"/>
        <v>303.03030303030306</v>
      </c>
      <c r="J10" s="110">
        <f t="shared" si="4"/>
        <v>378.7878787878788</v>
      </c>
      <c r="K10" s="110">
        <f t="shared" si="4"/>
        <v>454.54545454545456</v>
      </c>
      <c r="L10" s="110">
        <f t="shared" si="4"/>
        <v>530.3030303030304</v>
      </c>
      <c r="M10" s="110">
        <f t="shared" si="4"/>
        <v>606.0606060606061</v>
      </c>
      <c r="N10" s="110">
        <f t="shared" si="4"/>
        <v>681.8181818181819</v>
      </c>
      <c r="O10" s="110">
        <f t="shared" si="4"/>
        <v>757.5757575757576</v>
      </c>
      <c r="P10" s="110">
        <f t="shared" si="4"/>
        <v>833.3333333333334</v>
      </c>
      <c r="Q10" s="110">
        <f t="shared" si="5"/>
        <v>909.0909090909091</v>
      </c>
      <c r="R10" s="110">
        <f t="shared" si="5"/>
        <v>984.8484848484849</v>
      </c>
      <c r="S10" s="110">
        <f t="shared" si="5"/>
        <v>1060.6060606060607</v>
      </c>
      <c r="T10" s="110">
        <f t="shared" si="5"/>
        <v>1136.3636363636365</v>
      </c>
      <c r="U10" s="110">
        <f t="shared" si="5"/>
        <v>1212.1212121212122</v>
      </c>
      <c r="V10" s="110">
        <f t="shared" si="5"/>
        <v>1287.878787878788</v>
      </c>
      <c r="W10" s="110">
        <f t="shared" si="5"/>
        <v>1363.6363636363637</v>
      </c>
      <c r="X10" s="110">
        <f t="shared" si="5"/>
        <v>1439.3939393939395</v>
      </c>
      <c r="Y10" s="116">
        <f t="shared" si="5"/>
        <v>1515.1515151515152</v>
      </c>
    </row>
    <row r="11" spans="1:25" ht="12.75">
      <c r="A11" s="170"/>
      <c r="B11" s="131">
        <v>12</v>
      </c>
      <c r="C11" s="111">
        <f t="shared" si="0"/>
        <v>7</v>
      </c>
      <c r="D11" s="122">
        <f t="shared" si="1"/>
        <v>0.1999999999999993</v>
      </c>
      <c r="E11" s="154">
        <f t="shared" si="2"/>
        <v>22.224</v>
      </c>
      <c r="F11" s="124" t="str">
        <f t="shared" si="6"/>
        <v>07:12</v>
      </c>
      <c r="G11" s="110">
        <f t="shared" si="4"/>
        <v>138.8888888888889</v>
      </c>
      <c r="H11" s="110">
        <f t="shared" si="4"/>
        <v>208.33333333333334</v>
      </c>
      <c r="I11" s="110">
        <f t="shared" si="4"/>
        <v>277.7777777777778</v>
      </c>
      <c r="J11" s="110">
        <f t="shared" si="4"/>
        <v>347.22222222222223</v>
      </c>
      <c r="K11" s="110">
        <f t="shared" si="4"/>
        <v>416.6666666666667</v>
      </c>
      <c r="L11" s="110">
        <f t="shared" si="4"/>
        <v>486.11111111111114</v>
      </c>
      <c r="M11" s="110">
        <f t="shared" si="4"/>
        <v>555.5555555555557</v>
      </c>
      <c r="N11" s="110">
        <f t="shared" si="4"/>
        <v>625.0000000000001</v>
      </c>
      <c r="O11" s="110">
        <f t="shared" si="4"/>
        <v>694.4444444444445</v>
      </c>
      <c r="P11" s="110">
        <f t="shared" si="4"/>
        <v>763.8888888888889</v>
      </c>
      <c r="Q11" s="110">
        <f t="shared" si="5"/>
        <v>833.3333333333334</v>
      </c>
      <c r="R11" s="110">
        <f t="shared" si="5"/>
        <v>902.7777777777778</v>
      </c>
      <c r="S11" s="110">
        <f t="shared" si="5"/>
        <v>972.2222222222223</v>
      </c>
      <c r="T11" s="110">
        <f t="shared" si="5"/>
        <v>1041.6666666666667</v>
      </c>
      <c r="U11" s="110">
        <f t="shared" si="5"/>
        <v>1111.1111111111113</v>
      </c>
      <c r="V11" s="110">
        <f t="shared" si="5"/>
        <v>1180.5555555555557</v>
      </c>
      <c r="W11" s="110">
        <f t="shared" si="5"/>
        <v>1250.0000000000002</v>
      </c>
      <c r="X11" s="110">
        <f t="shared" si="5"/>
        <v>1319.4444444444446</v>
      </c>
      <c r="Y11" s="116">
        <f t="shared" si="5"/>
        <v>1388.888888888889</v>
      </c>
    </row>
    <row r="12" spans="1:25" ht="12.75">
      <c r="A12" s="170"/>
      <c r="B12" s="131">
        <v>13</v>
      </c>
      <c r="C12" s="111">
        <f t="shared" si="0"/>
        <v>7</v>
      </c>
      <c r="D12" s="122">
        <f t="shared" si="1"/>
        <v>0.7999999999999998</v>
      </c>
      <c r="E12" s="154">
        <f t="shared" si="2"/>
        <v>24.076</v>
      </c>
      <c r="F12" s="124" t="str">
        <f t="shared" si="6"/>
        <v>07:48</v>
      </c>
      <c r="G12" s="110">
        <f aca="true" t="shared" si="7" ref="G12:P21">+G$1/($B12*Fbase1)</f>
        <v>128.2051282051282</v>
      </c>
      <c r="H12" s="110">
        <f t="shared" si="7"/>
        <v>192.30769230769232</v>
      </c>
      <c r="I12" s="110">
        <f t="shared" si="7"/>
        <v>256.4102564102564</v>
      </c>
      <c r="J12" s="110">
        <f t="shared" si="7"/>
        <v>320.5128205128205</v>
      </c>
      <c r="K12" s="110">
        <f t="shared" si="7"/>
        <v>384.61538461538464</v>
      </c>
      <c r="L12" s="110">
        <f t="shared" si="7"/>
        <v>448.71794871794873</v>
      </c>
      <c r="M12" s="110">
        <f t="shared" si="7"/>
        <v>512.8205128205128</v>
      </c>
      <c r="N12" s="110">
        <f t="shared" si="7"/>
        <v>576.9230769230769</v>
      </c>
      <c r="O12" s="110">
        <f t="shared" si="7"/>
        <v>641.025641025641</v>
      </c>
      <c r="P12" s="110">
        <f t="shared" si="7"/>
        <v>705.1282051282052</v>
      </c>
      <c r="Q12" s="110">
        <f aca="true" t="shared" si="8" ref="Q12:Y21">+Q$1/($B12*Fbase1)</f>
        <v>769.2307692307693</v>
      </c>
      <c r="R12" s="110">
        <f t="shared" si="8"/>
        <v>833.3333333333334</v>
      </c>
      <c r="S12" s="110">
        <f t="shared" si="8"/>
        <v>897.4358974358975</v>
      </c>
      <c r="T12" s="110">
        <f t="shared" si="8"/>
        <v>961.5384615384615</v>
      </c>
      <c r="U12" s="110">
        <f t="shared" si="8"/>
        <v>1025.6410256410256</v>
      </c>
      <c r="V12" s="110">
        <f t="shared" si="8"/>
        <v>1089.7435897435898</v>
      </c>
      <c r="W12" s="110">
        <f t="shared" si="8"/>
        <v>1153.8461538461538</v>
      </c>
      <c r="X12" s="110">
        <f t="shared" si="8"/>
        <v>1217.948717948718</v>
      </c>
      <c r="Y12" s="116">
        <f t="shared" si="8"/>
        <v>1282.051282051282</v>
      </c>
    </row>
    <row r="13" spans="1:25" ht="12.75">
      <c r="A13" s="170"/>
      <c r="B13" s="131">
        <v>14</v>
      </c>
      <c r="C13" s="111">
        <f t="shared" si="0"/>
        <v>8</v>
      </c>
      <c r="D13" s="122">
        <f t="shared" si="1"/>
        <v>0.40000000000000036</v>
      </c>
      <c r="E13" s="154">
        <f t="shared" si="2"/>
        <v>25.928</v>
      </c>
      <c r="F13" s="124" t="str">
        <f t="shared" si="6"/>
        <v>08:24</v>
      </c>
      <c r="G13" s="110">
        <f t="shared" si="7"/>
        <v>119.04761904761904</v>
      </c>
      <c r="H13" s="110">
        <f t="shared" si="7"/>
        <v>178.57142857142856</v>
      </c>
      <c r="I13" s="110">
        <f t="shared" si="7"/>
        <v>238.09523809523807</v>
      </c>
      <c r="J13" s="110">
        <f t="shared" si="7"/>
        <v>297.6190476190476</v>
      </c>
      <c r="K13" s="110">
        <f t="shared" si="7"/>
        <v>357.1428571428571</v>
      </c>
      <c r="L13" s="110">
        <f t="shared" si="7"/>
        <v>416.66666666666663</v>
      </c>
      <c r="M13" s="110">
        <f t="shared" si="7"/>
        <v>476.19047619047615</v>
      </c>
      <c r="N13" s="110">
        <f t="shared" si="7"/>
        <v>535.7142857142857</v>
      </c>
      <c r="O13" s="110">
        <f t="shared" si="7"/>
        <v>595.2380952380952</v>
      </c>
      <c r="P13" s="110">
        <f t="shared" si="7"/>
        <v>654.7619047619047</v>
      </c>
      <c r="Q13" s="110">
        <f t="shared" si="8"/>
        <v>714.2857142857142</v>
      </c>
      <c r="R13" s="110">
        <f t="shared" si="8"/>
        <v>773.8095238095237</v>
      </c>
      <c r="S13" s="110">
        <f t="shared" si="8"/>
        <v>833.3333333333333</v>
      </c>
      <c r="T13" s="110">
        <f t="shared" si="8"/>
        <v>892.8571428571428</v>
      </c>
      <c r="U13" s="110">
        <f t="shared" si="8"/>
        <v>952.3809523809523</v>
      </c>
      <c r="V13" s="110">
        <f t="shared" si="8"/>
        <v>1011.9047619047618</v>
      </c>
      <c r="W13" s="110">
        <f t="shared" si="8"/>
        <v>1071.4285714285713</v>
      </c>
      <c r="X13" s="110">
        <f t="shared" si="8"/>
        <v>1130.952380952381</v>
      </c>
      <c r="Y13" s="116">
        <f t="shared" si="8"/>
        <v>1190.4761904761904</v>
      </c>
    </row>
    <row r="14" spans="1:25" ht="12.75">
      <c r="A14" s="170"/>
      <c r="B14" s="131">
        <v>15</v>
      </c>
      <c r="C14" s="111">
        <f t="shared" si="0"/>
        <v>9</v>
      </c>
      <c r="D14" s="122">
        <f t="shared" si="1"/>
        <v>0</v>
      </c>
      <c r="E14" s="154">
        <f t="shared" si="2"/>
        <v>27.78</v>
      </c>
      <c r="F14" s="124" t="str">
        <f t="shared" si="6"/>
        <v>09:00</v>
      </c>
      <c r="G14" s="110">
        <f t="shared" si="7"/>
        <v>111.11111111111111</v>
      </c>
      <c r="H14" s="110">
        <f t="shared" si="7"/>
        <v>166.66666666666666</v>
      </c>
      <c r="I14" s="110">
        <f t="shared" si="7"/>
        <v>222.22222222222223</v>
      </c>
      <c r="J14" s="110">
        <f t="shared" si="7"/>
        <v>277.77777777777777</v>
      </c>
      <c r="K14" s="110">
        <f t="shared" si="7"/>
        <v>333.3333333333333</v>
      </c>
      <c r="L14" s="110">
        <f t="shared" si="7"/>
        <v>388.8888888888889</v>
      </c>
      <c r="M14" s="110">
        <f t="shared" si="7"/>
        <v>444.44444444444446</v>
      </c>
      <c r="N14" s="112">
        <f t="shared" si="7"/>
        <v>500</v>
      </c>
      <c r="O14" s="110">
        <f t="shared" si="7"/>
        <v>555.5555555555555</v>
      </c>
      <c r="P14" s="110">
        <f t="shared" si="7"/>
        <v>611.1111111111111</v>
      </c>
      <c r="Q14" s="110">
        <f t="shared" si="8"/>
        <v>666.6666666666666</v>
      </c>
      <c r="R14" s="110">
        <f t="shared" si="8"/>
        <v>722.2222222222222</v>
      </c>
      <c r="S14" s="110">
        <f t="shared" si="8"/>
        <v>777.7777777777778</v>
      </c>
      <c r="T14" s="110">
        <f t="shared" si="8"/>
        <v>833.3333333333334</v>
      </c>
      <c r="U14" s="110">
        <f t="shared" si="8"/>
        <v>888.8888888888889</v>
      </c>
      <c r="V14" s="110">
        <f t="shared" si="8"/>
        <v>944.4444444444445</v>
      </c>
      <c r="W14" s="110">
        <f t="shared" si="8"/>
        <v>1000</v>
      </c>
      <c r="X14" s="110">
        <f t="shared" si="8"/>
        <v>1055.5555555555557</v>
      </c>
      <c r="Y14" s="116">
        <f t="shared" si="8"/>
        <v>1111.111111111111</v>
      </c>
    </row>
    <row r="15" spans="1:25" ht="12.75">
      <c r="A15" s="170"/>
      <c r="B15" s="132">
        <v>16</v>
      </c>
      <c r="C15" s="111">
        <f t="shared" si="0"/>
        <v>9</v>
      </c>
      <c r="D15" s="122">
        <f t="shared" si="1"/>
        <v>0.5999999999999996</v>
      </c>
      <c r="E15" s="154">
        <f t="shared" si="2"/>
        <v>29.632</v>
      </c>
      <c r="F15" s="124" t="str">
        <f t="shared" si="6"/>
        <v>09:36</v>
      </c>
      <c r="G15" s="110">
        <f t="shared" si="7"/>
        <v>104.16666666666667</v>
      </c>
      <c r="H15" s="110">
        <f t="shared" si="7"/>
        <v>156.25</v>
      </c>
      <c r="I15" s="110">
        <f t="shared" si="7"/>
        <v>208.33333333333334</v>
      </c>
      <c r="J15" s="110">
        <f t="shared" si="7"/>
        <v>260.4166666666667</v>
      </c>
      <c r="K15" s="110">
        <f t="shared" si="7"/>
        <v>312.5</v>
      </c>
      <c r="L15" s="110">
        <f t="shared" si="7"/>
        <v>364.58333333333337</v>
      </c>
      <c r="M15" s="110">
        <f t="shared" si="7"/>
        <v>416.6666666666667</v>
      </c>
      <c r="N15" s="110">
        <f t="shared" si="7"/>
        <v>468.75</v>
      </c>
      <c r="O15" s="110">
        <f t="shared" si="7"/>
        <v>520.8333333333334</v>
      </c>
      <c r="P15" s="110">
        <f t="shared" si="7"/>
        <v>572.9166666666667</v>
      </c>
      <c r="Q15" s="110">
        <f t="shared" si="8"/>
        <v>625</v>
      </c>
      <c r="R15" s="110">
        <f t="shared" si="8"/>
        <v>677.0833333333334</v>
      </c>
      <c r="S15" s="110">
        <f t="shared" si="8"/>
        <v>729.1666666666667</v>
      </c>
      <c r="T15" s="110">
        <f t="shared" si="8"/>
        <v>781.25</v>
      </c>
      <c r="U15" s="110">
        <f t="shared" si="8"/>
        <v>833.3333333333334</v>
      </c>
      <c r="V15" s="110">
        <f t="shared" si="8"/>
        <v>885.4166666666667</v>
      </c>
      <c r="W15" s="110">
        <f t="shared" si="8"/>
        <v>937.5</v>
      </c>
      <c r="X15" s="110">
        <f t="shared" si="8"/>
        <v>989.5833333333334</v>
      </c>
      <c r="Y15" s="116">
        <f t="shared" si="8"/>
        <v>1041.6666666666667</v>
      </c>
    </row>
    <row r="16" spans="1:25" ht="12.75">
      <c r="A16" s="170"/>
      <c r="B16" s="132">
        <v>17</v>
      </c>
      <c r="C16" s="111">
        <f t="shared" si="0"/>
        <v>10</v>
      </c>
      <c r="D16" s="122">
        <f t="shared" si="1"/>
        <v>0.1999999999999993</v>
      </c>
      <c r="E16" s="154">
        <f t="shared" si="2"/>
        <v>31.484</v>
      </c>
      <c r="F16" s="124" t="str">
        <f t="shared" si="6"/>
        <v>10:12</v>
      </c>
      <c r="G16" s="110">
        <f t="shared" si="7"/>
        <v>98.03921568627452</v>
      </c>
      <c r="H16" s="110">
        <f t="shared" si="7"/>
        <v>147.05882352941177</v>
      </c>
      <c r="I16" s="110">
        <f t="shared" si="7"/>
        <v>196.07843137254903</v>
      </c>
      <c r="J16" s="110">
        <f t="shared" si="7"/>
        <v>245.0980392156863</v>
      </c>
      <c r="K16" s="110">
        <f t="shared" si="7"/>
        <v>294.11764705882354</v>
      </c>
      <c r="L16" s="110">
        <f t="shared" si="7"/>
        <v>343.13725490196083</v>
      </c>
      <c r="M16" s="110">
        <f t="shared" si="7"/>
        <v>392.15686274509807</v>
      </c>
      <c r="N16" s="110">
        <f t="shared" si="7"/>
        <v>441.1764705882353</v>
      </c>
      <c r="O16" s="110">
        <f t="shared" si="7"/>
        <v>490.1960784313726</v>
      </c>
      <c r="P16" s="110">
        <f t="shared" si="7"/>
        <v>539.2156862745098</v>
      </c>
      <c r="Q16" s="110">
        <f t="shared" si="8"/>
        <v>588.2352941176471</v>
      </c>
      <c r="R16" s="110">
        <f t="shared" si="8"/>
        <v>637.2549019607843</v>
      </c>
      <c r="S16" s="110">
        <f t="shared" si="8"/>
        <v>686.2745098039217</v>
      </c>
      <c r="T16" s="110">
        <f t="shared" si="8"/>
        <v>735.2941176470589</v>
      </c>
      <c r="U16" s="110">
        <f t="shared" si="8"/>
        <v>784.3137254901961</v>
      </c>
      <c r="V16" s="110">
        <f t="shared" si="8"/>
        <v>833.3333333333334</v>
      </c>
      <c r="W16" s="110">
        <f t="shared" si="8"/>
        <v>882.3529411764706</v>
      </c>
      <c r="X16" s="110">
        <f t="shared" si="8"/>
        <v>931.372549019608</v>
      </c>
      <c r="Y16" s="116">
        <f t="shared" si="8"/>
        <v>980.3921568627452</v>
      </c>
    </row>
    <row r="17" spans="1:25" ht="12.75">
      <c r="A17" s="170"/>
      <c r="B17" s="132">
        <v>18</v>
      </c>
      <c r="C17" s="111">
        <f t="shared" si="0"/>
        <v>10</v>
      </c>
      <c r="D17" s="122">
        <f t="shared" si="1"/>
        <v>0.7999999999999989</v>
      </c>
      <c r="E17" s="154">
        <f t="shared" si="2"/>
        <v>33.336</v>
      </c>
      <c r="F17" s="124" t="str">
        <f t="shared" si="6"/>
        <v>10:48</v>
      </c>
      <c r="G17" s="110">
        <f t="shared" si="7"/>
        <v>92.5925925925926</v>
      </c>
      <c r="H17" s="110">
        <f t="shared" si="7"/>
        <v>138.8888888888889</v>
      </c>
      <c r="I17" s="110">
        <f t="shared" si="7"/>
        <v>185.1851851851852</v>
      </c>
      <c r="J17" s="110">
        <f t="shared" si="7"/>
        <v>231.4814814814815</v>
      </c>
      <c r="K17" s="110">
        <f t="shared" si="7"/>
        <v>277.7777777777778</v>
      </c>
      <c r="L17" s="110">
        <f t="shared" si="7"/>
        <v>324.07407407407413</v>
      </c>
      <c r="M17" s="110">
        <f t="shared" si="7"/>
        <v>370.3703703703704</v>
      </c>
      <c r="N17" s="110">
        <f t="shared" si="7"/>
        <v>416.6666666666667</v>
      </c>
      <c r="O17" s="110">
        <f t="shared" si="7"/>
        <v>462.962962962963</v>
      </c>
      <c r="P17" s="110">
        <f t="shared" si="7"/>
        <v>509.2592592592593</v>
      </c>
      <c r="Q17" s="110">
        <f t="shared" si="8"/>
        <v>555.5555555555557</v>
      </c>
      <c r="R17" s="110">
        <f t="shared" si="8"/>
        <v>601.851851851852</v>
      </c>
      <c r="S17" s="110">
        <f t="shared" si="8"/>
        <v>648.1481481481483</v>
      </c>
      <c r="T17" s="110">
        <f t="shared" si="8"/>
        <v>694.4444444444445</v>
      </c>
      <c r="U17" s="110">
        <f t="shared" si="8"/>
        <v>740.7407407407408</v>
      </c>
      <c r="V17" s="110">
        <f t="shared" si="8"/>
        <v>787.0370370370371</v>
      </c>
      <c r="W17" s="110">
        <f t="shared" si="8"/>
        <v>833.3333333333334</v>
      </c>
      <c r="X17" s="110">
        <f t="shared" si="8"/>
        <v>879.6296296296297</v>
      </c>
      <c r="Y17" s="116">
        <f t="shared" si="8"/>
        <v>925.925925925926</v>
      </c>
    </row>
    <row r="18" spans="1:27" ht="12.75">
      <c r="A18" s="170"/>
      <c r="B18" s="132">
        <v>19</v>
      </c>
      <c r="C18" s="111">
        <f t="shared" si="0"/>
        <v>11</v>
      </c>
      <c r="D18" s="122">
        <f t="shared" si="1"/>
        <v>0.40000000000000036</v>
      </c>
      <c r="E18" s="154">
        <f t="shared" si="2"/>
        <v>35.188</v>
      </c>
      <c r="F18" s="124" t="str">
        <f t="shared" si="6"/>
        <v>11:24</v>
      </c>
      <c r="G18" s="110">
        <f t="shared" si="7"/>
        <v>87.71929824561403</v>
      </c>
      <c r="H18" s="110">
        <f t="shared" si="7"/>
        <v>131.57894736842104</v>
      </c>
      <c r="I18" s="110">
        <f t="shared" si="7"/>
        <v>175.43859649122805</v>
      </c>
      <c r="J18" s="110">
        <f t="shared" si="7"/>
        <v>219.29824561403507</v>
      </c>
      <c r="K18" s="110">
        <f t="shared" si="7"/>
        <v>263.1578947368421</v>
      </c>
      <c r="L18" s="110">
        <f t="shared" si="7"/>
        <v>307.0175438596491</v>
      </c>
      <c r="M18" s="110">
        <f t="shared" si="7"/>
        <v>350.8771929824561</v>
      </c>
      <c r="N18" s="110">
        <f t="shared" si="7"/>
        <v>394.7368421052631</v>
      </c>
      <c r="O18" s="110">
        <f t="shared" si="7"/>
        <v>438.59649122807014</v>
      </c>
      <c r="P18" s="110">
        <f t="shared" si="7"/>
        <v>482.4561403508772</v>
      </c>
      <c r="Q18" s="110">
        <f t="shared" si="8"/>
        <v>526.3157894736842</v>
      </c>
      <c r="R18" s="110">
        <f t="shared" si="8"/>
        <v>570.1754385964912</v>
      </c>
      <c r="S18" s="110">
        <f t="shared" si="8"/>
        <v>614.0350877192982</v>
      </c>
      <c r="T18" s="110">
        <f t="shared" si="8"/>
        <v>657.8947368421052</v>
      </c>
      <c r="U18" s="110">
        <f t="shared" si="8"/>
        <v>701.7543859649122</v>
      </c>
      <c r="V18" s="110">
        <f t="shared" si="8"/>
        <v>745.6140350877192</v>
      </c>
      <c r="W18" s="110">
        <f t="shared" si="8"/>
        <v>789.4736842105262</v>
      </c>
      <c r="X18" s="110">
        <f t="shared" si="8"/>
        <v>833.3333333333333</v>
      </c>
      <c r="Y18" s="116">
        <f t="shared" si="8"/>
        <v>877.1929824561403</v>
      </c>
      <c r="AA18" s="156">
        <f>1/0.6</f>
        <v>1.6666666666666667</v>
      </c>
    </row>
    <row r="19" spans="1:25" ht="12.75">
      <c r="A19" s="170"/>
      <c r="B19" s="132">
        <v>20</v>
      </c>
      <c r="C19" s="111">
        <f t="shared" si="0"/>
        <v>12</v>
      </c>
      <c r="D19" s="122">
        <f t="shared" si="1"/>
        <v>0</v>
      </c>
      <c r="E19" s="154">
        <f t="shared" si="2"/>
        <v>37.04</v>
      </c>
      <c r="F19" s="124" t="str">
        <f t="shared" si="6"/>
        <v>12:00</v>
      </c>
      <c r="G19" s="110">
        <f t="shared" si="7"/>
        <v>83.33333333333333</v>
      </c>
      <c r="H19" s="110">
        <f t="shared" si="7"/>
        <v>125</v>
      </c>
      <c r="I19" s="110">
        <f t="shared" si="7"/>
        <v>166.66666666666666</v>
      </c>
      <c r="J19" s="110">
        <f t="shared" si="7"/>
        <v>208.33333333333334</v>
      </c>
      <c r="K19" s="110">
        <f t="shared" si="7"/>
        <v>250</v>
      </c>
      <c r="L19" s="110">
        <f t="shared" si="7"/>
        <v>291.6666666666667</v>
      </c>
      <c r="M19" s="110">
        <f t="shared" si="7"/>
        <v>333.3333333333333</v>
      </c>
      <c r="N19" s="110">
        <f t="shared" si="7"/>
        <v>375</v>
      </c>
      <c r="O19" s="110">
        <f t="shared" si="7"/>
        <v>416.6666666666667</v>
      </c>
      <c r="P19" s="110">
        <f t="shared" si="7"/>
        <v>458.3333333333333</v>
      </c>
      <c r="Q19" s="112">
        <f t="shared" si="8"/>
        <v>500</v>
      </c>
      <c r="R19" s="110">
        <f t="shared" si="8"/>
        <v>541.6666666666666</v>
      </c>
      <c r="S19" s="110">
        <f t="shared" si="8"/>
        <v>583.3333333333334</v>
      </c>
      <c r="T19" s="110">
        <f t="shared" si="8"/>
        <v>625</v>
      </c>
      <c r="U19" s="110">
        <f t="shared" si="8"/>
        <v>666.6666666666666</v>
      </c>
      <c r="V19" s="110">
        <f t="shared" si="8"/>
        <v>708.3333333333334</v>
      </c>
      <c r="W19" s="110">
        <f t="shared" si="8"/>
        <v>750</v>
      </c>
      <c r="X19" s="110">
        <f t="shared" si="8"/>
        <v>791.6666666666666</v>
      </c>
      <c r="Y19" s="116">
        <f t="shared" si="8"/>
        <v>833.3333333333334</v>
      </c>
    </row>
    <row r="20" spans="1:25" ht="12.75">
      <c r="A20" s="170"/>
      <c r="B20" s="132">
        <v>25</v>
      </c>
      <c r="C20" s="111">
        <f t="shared" si="0"/>
        <v>15</v>
      </c>
      <c r="D20" s="122">
        <f t="shared" si="1"/>
        <v>0</v>
      </c>
      <c r="E20" s="154">
        <f t="shared" si="2"/>
        <v>46.300000000000004</v>
      </c>
      <c r="F20" s="124" t="str">
        <f t="shared" si="6"/>
        <v>15:00</v>
      </c>
      <c r="G20" s="110">
        <f t="shared" si="7"/>
        <v>66.66666666666667</v>
      </c>
      <c r="H20" s="110">
        <f t="shared" si="7"/>
        <v>100</v>
      </c>
      <c r="I20" s="110">
        <f t="shared" si="7"/>
        <v>133.33333333333334</v>
      </c>
      <c r="J20" s="110">
        <f t="shared" si="7"/>
        <v>166.66666666666666</v>
      </c>
      <c r="K20" s="110">
        <f t="shared" si="7"/>
        <v>200</v>
      </c>
      <c r="L20" s="110">
        <f t="shared" si="7"/>
        <v>233.33333333333334</v>
      </c>
      <c r="M20" s="110">
        <f t="shared" si="7"/>
        <v>266.6666666666667</v>
      </c>
      <c r="N20" s="110">
        <f t="shared" si="7"/>
        <v>300</v>
      </c>
      <c r="O20" s="110">
        <f t="shared" si="7"/>
        <v>333.3333333333333</v>
      </c>
      <c r="P20" s="110">
        <f t="shared" si="7"/>
        <v>366.6666666666667</v>
      </c>
      <c r="Q20" s="110">
        <f t="shared" si="8"/>
        <v>400</v>
      </c>
      <c r="R20" s="110">
        <f t="shared" si="8"/>
        <v>433.3333333333333</v>
      </c>
      <c r="S20" s="110">
        <f t="shared" si="8"/>
        <v>466.6666666666667</v>
      </c>
      <c r="T20" s="110">
        <f t="shared" si="8"/>
        <v>500</v>
      </c>
      <c r="U20" s="110">
        <f t="shared" si="8"/>
        <v>533.3333333333334</v>
      </c>
      <c r="V20" s="110">
        <f t="shared" si="8"/>
        <v>566.6666666666666</v>
      </c>
      <c r="W20" s="110">
        <f t="shared" si="8"/>
        <v>600</v>
      </c>
      <c r="X20" s="110">
        <f t="shared" si="8"/>
        <v>633.3333333333334</v>
      </c>
      <c r="Y20" s="116">
        <f t="shared" si="8"/>
        <v>666.6666666666666</v>
      </c>
    </row>
    <row r="21" spans="1:25" ht="13.5" thickBot="1">
      <c r="A21" s="170"/>
      <c r="B21" s="133">
        <v>30</v>
      </c>
      <c r="C21" s="111">
        <f t="shared" si="0"/>
        <v>18</v>
      </c>
      <c r="D21" s="122">
        <f t="shared" si="1"/>
        <v>0</v>
      </c>
      <c r="E21" s="154">
        <f t="shared" si="2"/>
        <v>55.56</v>
      </c>
      <c r="F21" s="124" t="str">
        <f t="shared" si="6"/>
        <v>18:00</v>
      </c>
      <c r="G21" s="117">
        <f t="shared" si="7"/>
        <v>55.55555555555556</v>
      </c>
      <c r="H21" s="117">
        <f t="shared" si="7"/>
        <v>83.33333333333333</v>
      </c>
      <c r="I21" s="117">
        <f t="shared" si="7"/>
        <v>111.11111111111111</v>
      </c>
      <c r="J21" s="117">
        <f t="shared" si="7"/>
        <v>138.88888888888889</v>
      </c>
      <c r="K21" s="117">
        <f t="shared" si="7"/>
        <v>166.66666666666666</v>
      </c>
      <c r="L21" s="117">
        <f t="shared" si="7"/>
        <v>194.44444444444446</v>
      </c>
      <c r="M21" s="117">
        <f t="shared" si="7"/>
        <v>222.22222222222223</v>
      </c>
      <c r="N21" s="117">
        <f t="shared" si="7"/>
        <v>250</v>
      </c>
      <c r="O21" s="117">
        <f t="shared" si="7"/>
        <v>277.77777777777777</v>
      </c>
      <c r="P21" s="117">
        <f t="shared" si="7"/>
        <v>305.55555555555554</v>
      </c>
      <c r="Q21" s="117">
        <f t="shared" si="8"/>
        <v>333.3333333333333</v>
      </c>
      <c r="R21" s="117">
        <f t="shared" si="8"/>
        <v>361.1111111111111</v>
      </c>
      <c r="S21" s="117">
        <f t="shared" si="8"/>
        <v>388.8888888888889</v>
      </c>
      <c r="T21" s="117">
        <f t="shared" si="8"/>
        <v>416.6666666666667</v>
      </c>
      <c r="U21" s="117">
        <f t="shared" si="8"/>
        <v>444.44444444444446</v>
      </c>
      <c r="V21" s="117">
        <f t="shared" si="8"/>
        <v>472.22222222222223</v>
      </c>
      <c r="W21" s="118">
        <f t="shared" si="8"/>
        <v>500</v>
      </c>
      <c r="X21" s="117">
        <f t="shared" si="8"/>
        <v>527.7777777777778</v>
      </c>
      <c r="Y21" s="119">
        <f t="shared" si="8"/>
        <v>555.5555555555555</v>
      </c>
    </row>
    <row r="22" spans="1:25" ht="12.75">
      <c r="A22" s="128">
        <v>120</v>
      </c>
      <c r="B22" s="130" t="str">
        <f>+Vitesse</f>
        <v>Nm</v>
      </c>
      <c r="C22" s="113" t="s">
        <v>20</v>
      </c>
      <c r="D22" s="121" t="s">
        <v>21</v>
      </c>
      <c r="E22" s="153" t="str">
        <f>+E1</f>
        <v>Km</v>
      </c>
      <c r="F22" s="127" t="str">
        <f>+F1</f>
        <v>mm:ss</v>
      </c>
      <c r="G22" s="114">
        <f>+G1</f>
        <v>1000</v>
      </c>
      <c r="H22" s="114">
        <f aca="true" t="shared" si="9" ref="H22:Y22">+H1</f>
        <v>1500</v>
      </c>
      <c r="I22" s="114">
        <f t="shared" si="9"/>
        <v>2000</v>
      </c>
      <c r="J22" s="114">
        <f t="shared" si="9"/>
        <v>2500</v>
      </c>
      <c r="K22" s="114">
        <f t="shared" si="9"/>
        <v>3000</v>
      </c>
      <c r="L22" s="114">
        <f t="shared" si="9"/>
        <v>3500</v>
      </c>
      <c r="M22" s="114">
        <f t="shared" si="9"/>
        <v>4000</v>
      </c>
      <c r="N22" s="114">
        <f t="shared" si="9"/>
        <v>4500</v>
      </c>
      <c r="O22" s="114">
        <f t="shared" si="9"/>
        <v>5000</v>
      </c>
      <c r="P22" s="114">
        <f t="shared" si="9"/>
        <v>5500</v>
      </c>
      <c r="Q22" s="114">
        <f t="shared" si="9"/>
        <v>6000</v>
      </c>
      <c r="R22" s="114">
        <f t="shared" si="9"/>
        <v>6500</v>
      </c>
      <c r="S22" s="114">
        <f t="shared" si="9"/>
        <v>7000</v>
      </c>
      <c r="T22" s="114">
        <f t="shared" si="9"/>
        <v>7500</v>
      </c>
      <c r="U22" s="114">
        <f t="shared" si="9"/>
        <v>8000</v>
      </c>
      <c r="V22" s="114">
        <f t="shared" si="9"/>
        <v>8500</v>
      </c>
      <c r="W22" s="114">
        <f t="shared" si="9"/>
        <v>9000</v>
      </c>
      <c r="X22" s="114">
        <f t="shared" si="9"/>
        <v>9500</v>
      </c>
      <c r="Y22" s="115">
        <f t="shared" si="9"/>
        <v>10000</v>
      </c>
    </row>
    <row r="23" spans="1:25" ht="12.75" customHeight="1">
      <c r="A23" s="129">
        <f>60/A22</f>
        <v>0.5</v>
      </c>
      <c r="B23" s="131">
        <v>3</v>
      </c>
      <c r="C23" s="111">
        <f aca="true" t="shared" si="10" ref="C23:C43">+INT(B23*Fbase2)</f>
        <v>1</v>
      </c>
      <c r="D23" s="122">
        <f aca="true" t="shared" si="11" ref="D23:D43">+Fbase2*B23-C23</f>
        <v>0.5</v>
      </c>
      <c r="E23" s="154">
        <f aca="true" t="shared" si="12" ref="E23:E43">+B23*NM</f>
        <v>5.556</v>
      </c>
      <c r="F23" s="124" t="str">
        <f>+TEXT(C23,"00")&amp;":"&amp;+TEXT(D23*60,"00")</f>
        <v>01:30</v>
      </c>
      <c r="G23" s="110">
        <f aca="true" t="shared" si="13" ref="G23:P32">+G$1/($B23*Fbase2)</f>
        <v>666.6666666666666</v>
      </c>
      <c r="H23" s="110">
        <f t="shared" si="13"/>
        <v>1000</v>
      </c>
      <c r="I23" s="110">
        <f t="shared" si="13"/>
        <v>1333.3333333333333</v>
      </c>
      <c r="J23" s="110">
        <f t="shared" si="13"/>
        <v>1666.6666666666667</v>
      </c>
      <c r="K23" s="110">
        <f t="shared" si="13"/>
        <v>2000</v>
      </c>
      <c r="L23" s="110">
        <f t="shared" si="13"/>
        <v>2333.3333333333335</v>
      </c>
      <c r="M23" s="110">
        <f t="shared" si="13"/>
        <v>2666.6666666666665</v>
      </c>
      <c r="N23" s="110">
        <f t="shared" si="13"/>
        <v>3000</v>
      </c>
      <c r="O23" s="110">
        <f t="shared" si="13"/>
        <v>3333.3333333333335</v>
      </c>
      <c r="P23" s="110">
        <f t="shared" si="13"/>
        <v>3666.6666666666665</v>
      </c>
      <c r="Q23" s="110">
        <f aca="true" t="shared" si="14" ref="Q23:Y32">+Q$1/($B23*Fbase2)</f>
        <v>4000</v>
      </c>
      <c r="R23" s="110">
        <f t="shared" si="14"/>
        <v>4333.333333333333</v>
      </c>
      <c r="S23" s="110">
        <f t="shared" si="14"/>
        <v>4666.666666666667</v>
      </c>
      <c r="T23" s="110">
        <f t="shared" si="14"/>
        <v>5000</v>
      </c>
      <c r="U23" s="110">
        <f t="shared" si="14"/>
        <v>5333.333333333333</v>
      </c>
      <c r="V23" s="110">
        <f t="shared" si="14"/>
        <v>5666.666666666667</v>
      </c>
      <c r="W23" s="110">
        <f t="shared" si="14"/>
        <v>6000</v>
      </c>
      <c r="X23" s="110">
        <f t="shared" si="14"/>
        <v>6333.333333333333</v>
      </c>
      <c r="Y23" s="116">
        <f t="shared" si="14"/>
        <v>6666.666666666667</v>
      </c>
    </row>
    <row r="24" spans="1:25" ht="12.75">
      <c r="A24" s="170"/>
      <c r="B24" s="131">
        <v>4</v>
      </c>
      <c r="C24" s="111">
        <f t="shared" si="10"/>
        <v>2</v>
      </c>
      <c r="D24" s="122">
        <f t="shared" si="11"/>
        <v>0</v>
      </c>
      <c r="E24" s="154">
        <f t="shared" si="12"/>
        <v>7.408</v>
      </c>
      <c r="F24" s="124" t="str">
        <f aca="true" t="shared" si="15" ref="F24:F43">+TEXT(C24,"00")&amp;":"&amp;+TEXT(D24*60,"00")</f>
        <v>02:00</v>
      </c>
      <c r="G24" s="112">
        <f t="shared" si="13"/>
        <v>500</v>
      </c>
      <c r="H24" s="110">
        <f t="shared" si="13"/>
        <v>750</v>
      </c>
      <c r="I24" s="110">
        <f t="shared" si="13"/>
        <v>1000</v>
      </c>
      <c r="J24" s="110">
        <f t="shared" si="13"/>
        <v>1250</v>
      </c>
      <c r="K24" s="110">
        <f t="shared" si="13"/>
        <v>1500</v>
      </c>
      <c r="L24" s="110">
        <f t="shared" si="13"/>
        <v>1750</v>
      </c>
      <c r="M24" s="110">
        <f t="shared" si="13"/>
        <v>2000</v>
      </c>
      <c r="N24" s="110">
        <f t="shared" si="13"/>
        <v>2250</v>
      </c>
      <c r="O24" s="110">
        <f t="shared" si="13"/>
        <v>2500</v>
      </c>
      <c r="P24" s="110">
        <f t="shared" si="13"/>
        <v>2750</v>
      </c>
      <c r="Q24" s="110">
        <f t="shared" si="14"/>
        <v>3000</v>
      </c>
      <c r="R24" s="110">
        <f t="shared" si="14"/>
        <v>3250</v>
      </c>
      <c r="S24" s="110">
        <f t="shared" si="14"/>
        <v>3500</v>
      </c>
      <c r="T24" s="110">
        <f t="shared" si="14"/>
        <v>3750</v>
      </c>
      <c r="U24" s="110">
        <f t="shared" si="14"/>
        <v>4000</v>
      </c>
      <c r="V24" s="110">
        <f t="shared" si="14"/>
        <v>4250</v>
      </c>
      <c r="W24" s="110">
        <f t="shared" si="14"/>
        <v>4500</v>
      </c>
      <c r="X24" s="110">
        <f t="shared" si="14"/>
        <v>4750</v>
      </c>
      <c r="Y24" s="116">
        <f t="shared" si="14"/>
        <v>5000</v>
      </c>
    </row>
    <row r="25" spans="1:25" ht="12.75">
      <c r="A25" s="170"/>
      <c r="B25" s="131">
        <v>5</v>
      </c>
      <c r="C25" s="111">
        <f t="shared" si="10"/>
        <v>2</v>
      </c>
      <c r="D25" s="122">
        <f t="shared" si="11"/>
        <v>0.5</v>
      </c>
      <c r="E25" s="154">
        <f t="shared" si="12"/>
        <v>9.26</v>
      </c>
      <c r="F25" s="124" t="str">
        <f t="shared" si="15"/>
        <v>02:30</v>
      </c>
      <c r="G25" s="110">
        <f t="shared" si="13"/>
        <v>400</v>
      </c>
      <c r="H25" s="110">
        <f t="shared" si="13"/>
        <v>600</v>
      </c>
      <c r="I25" s="110">
        <f t="shared" si="13"/>
        <v>800</v>
      </c>
      <c r="J25" s="110">
        <f t="shared" si="13"/>
        <v>1000</v>
      </c>
      <c r="K25" s="110">
        <f t="shared" si="13"/>
        <v>1200</v>
      </c>
      <c r="L25" s="110">
        <f t="shared" si="13"/>
        <v>1400</v>
      </c>
      <c r="M25" s="110">
        <f t="shared" si="13"/>
        <v>1600</v>
      </c>
      <c r="N25" s="110">
        <f t="shared" si="13"/>
        <v>1800</v>
      </c>
      <c r="O25" s="110">
        <f t="shared" si="13"/>
        <v>2000</v>
      </c>
      <c r="P25" s="110">
        <f t="shared" si="13"/>
        <v>2200</v>
      </c>
      <c r="Q25" s="110">
        <f t="shared" si="14"/>
        <v>2400</v>
      </c>
      <c r="R25" s="110">
        <f t="shared" si="14"/>
        <v>2600</v>
      </c>
      <c r="S25" s="110">
        <f t="shared" si="14"/>
        <v>2800</v>
      </c>
      <c r="T25" s="110">
        <f t="shared" si="14"/>
        <v>3000</v>
      </c>
      <c r="U25" s="110">
        <f t="shared" si="14"/>
        <v>3200</v>
      </c>
      <c r="V25" s="110">
        <f t="shared" si="14"/>
        <v>3400</v>
      </c>
      <c r="W25" s="110">
        <f t="shared" si="14"/>
        <v>3600</v>
      </c>
      <c r="X25" s="110">
        <f t="shared" si="14"/>
        <v>3800</v>
      </c>
      <c r="Y25" s="116">
        <f t="shared" si="14"/>
        <v>4000</v>
      </c>
    </row>
    <row r="26" spans="1:25" ht="12.75">
      <c r="A26" s="170"/>
      <c r="B26" s="131">
        <v>6</v>
      </c>
      <c r="C26" s="111">
        <f t="shared" si="10"/>
        <v>3</v>
      </c>
      <c r="D26" s="122">
        <f t="shared" si="11"/>
        <v>0</v>
      </c>
      <c r="E26" s="154">
        <f t="shared" si="12"/>
        <v>11.112</v>
      </c>
      <c r="F26" s="124" t="str">
        <f t="shared" si="15"/>
        <v>03:00</v>
      </c>
      <c r="G26" s="110">
        <f t="shared" si="13"/>
        <v>333.3333333333333</v>
      </c>
      <c r="H26" s="112">
        <f t="shared" si="13"/>
        <v>500</v>
      </c>
      <c r="I26" s="110">
        <f t="shared" si="13"/>
        <v>666.6666666666666</v>
      </c>
      <c r="J26" s="110">
        <f t="shared" si="13"/>
        <v>833.3333333333334</v>
      </c>
      <c r="K26" s="110">
        <f t="shared" si="13"/>
        <v>1000</v>
      </c>
      <c r="L26" s="110">
        <f t="shared" si="13"/>
        <v>1166.6666666666667</v>
      </c>
      <c r="M26" s="110">
        <f t="shared" si="13"/>
        <v>1333.3333333333333</v>
      </c>
      <c r="N26" s="110">
        <f t="shared" si="13"/>
        <v>1500</v>
      </c>
      <c r="O26" s="110">
        <f t="shared" si="13"/>
        <v>1666.6666666666667</v>
      </c>
      <c r="P26" s="110">
        <f t="shared" si="13"/>
        <v>1833.3333333333333</v>
      </c>
      <c r="Q26" s="110">
        <f t="shared" si="14"/>
        <v>2000</v>
      </c>
      <c r="R26" s="110">
        <f t="shared" si="14"/>
        <v>2166.6666666666665</v>
      </c>
      <c r="S26" s="110">
        <f t="shared" si="14"/>
        <v>2333.3333333333335</v>
      </c>
      <c r="T26" s="110">
        <f t="shared" si="14"/>
        <v>2500</v>
      </c>
      <c r="U26" s="110">
        <f t="shared" si="14"/>
        <v>2666.6666666666665</v>
      </c>
      <c r="V26" s="110">
        <f t="shared" si="14"/>
        <v>2833.3333333333335</v>
      </c>
      <c r="W26" s="110">
        <f t="shared" si="14"/>
        <v>3000</v>
      </c>
      <c r="X26" s="110">
        <f t="shared" si="14"/>
        <v>3166.6666666666665</v>
      </c>
      <c r="Y26" s="116">
        <f t="shared" si="14"/>
        <v>3333.3333333333335</v>
      </c>
    </row>
    <row r="27" spans="1:25" ht="12.75">
      <c r="A27" s="170"/>
      <c r="B27" s="131">
        <v>7</v>
      </c>
      <c r="C27" s="111">
        <f t="shared" si="10"/>
        <v>3</v>
      </c>
      <c r="D27" s="122">
        <f t="shared" si="11"/>
        <v>0.5</v>
      </c>
      <c r="E27" s="154">
        <f t="shared" si="12"/>
        <v>12.964</v>
      </c>
      <c r="F27" s="124" t="str">
        <f t="shared" si="15"/>
        <v>03:30</v>
      </c>
      <c r="G27" s="110">
        <f t="shared" si="13"/>
        <v>285.7142857142857</v>
      </c>
      <c r="H27" s="110">
        <f t="shared" si="13"/>
        <v>428.57142857142856</v>
      </c>
      <c r="I27" s="110">
        <f t="shared" si="13"/>
        <v>571.4285714285714</v>
      </c>
      <c r="J27" s="110">
        <f t="shared" si="13"/>
        <v>714.2857142857143</v>
      </c>
      <c r="K27" s="110">
        <f t="shared" si="13"/>
        <v>857.1428571428571</v>
      </c>
      <c r="L27" s="110">
        <f t="shared" si="13"/>
        <v>1000</v>
      </c>
      <c r="M27" s="110">
        <f t="shared" si="13"/>
        <v>1142.857142857143</v>
      </c>
      <c r="N27" s="110">
        <f t="shared" si="13"/>
        <v>1285.7142857142858</v>
      </c>
      <c r="O27" s="110">
        <f t="shared" si="13"/>
        <v>1428.5714285714287</v>
      </c>
      <c r="P27" s="110">
        <f t="shared" si="13"/>
        <v>1571.4285714285713</v>
      </c>
      <c r="Q27" s="110">
        <f t="shared" si="14"/>
        <v>1714.2857142857142</v>
      </c>
      <c r="R27" s="110">
        <f t="shared" si="14"/>
        <v>1857.142857142857</v>
      </c>
      <c r="S27" s="110">
        <f t="shared" si="14"/>
        <v>2000</v>
      </c>
      <c r="T27" s="110">
        <f t="shared" si="14"/>
        <v>2142.8571428571427</v>
      </c>
      <c r="U27" s="110">
        <f t="shared" si="14"/>
        <v>2285.714285714286</v>
      </c>
      <c r="V27" s="110">
        <f t="shared" si="14"/>
        <v>2428.5714285714284</v>
      </c>
      <c r="W27" s="110">
        <f t="shared" si="14"/>
        <v>2571.4285714285716</v>
      </c>
      <c r="X27" s="110">
        <f t="shared" si="14"/>
        <v>2714.285714285714</v>
      </c>
      <c r="Y27" s="116">
        <f t="shared" si="14"/>
        <v>2857.1428571428573</v>
      </c>
    </row>
    <row r="28" spans="1:25" ht="12.75">
      <c r="A28" s="170"/>
      <c r="B28" s="131">
        <v>8</v>
      </c>
      <c r="C28" s="111">
        <f t="shared" si="10"/>
        <v>4</v>
      </c>
      <c r="D28" s="122">
        <f t="shared" si="11"/>
        <v>0</v>
      </c>
      <c r="E28" s="154">
        <f t="shared" si="12"/>
        <v>14.816</v>
      </c>
      <c r="F28" s="124" t="str">
        <f t="shared" si="15"/>
        <v>04:00</v>
      </c>
      <c r="G28" s="110">
        <f t="shared" si="13"/>
        <v>250</v>
      </c>
      <c r="H28" s="110">
        <f t="shared" si="13"/>
        <v>375</v>
      </c>
      <c r="I28" s="112">
        <f t="shared" si="13"/>
        <v>500</v>
      </c>
      <c r="J28" s="110">
        <f t="shared" si="13"/>
        <v>625</v>
      </c>
      <c r="K28" s="110">
        <f t="shared" si="13"/>
        <v>750</v>
      </c>
      <c r="L28" s="110">
        <f t="shared" si="13"/>
        <v>875</v>
      </c>
      <c r="M28" s="110">
        <f t="shared" si="13"/>
        <v>1000</v>
      </c>
      <c r="N28" s="110">
        <f t="shared" si="13"/>
        <v>1125</v>
      </c>
      <c r="O28" s="110">
        <f t="shared" si="13"/>
        <v>1250</v>
      </c>
      <c r="P28" s="110">
        <f t="shared" si="13"/>
        <v>1375</v>
      </c>
      <c r="Q28" s="110">
        <f t="shared" si="14"/>
        <v>1500</v>
      </c>
      <c r="R28" s="110">
        <f t="shared" si="14"/>
        <v>1625</v>
      </c>
      <c r="S28" s="110">
        <f t="shared" si="14"/>
        <v>1750</v>
      </c>
      <c r="T28" s="110">
        <f t="shared" si="14"/>
        <v>1875</v>
      </c>
      <c r="U28" s="110">
        <f t="shared" si="14"/>
        <v>2000</v>
      </c>
      <c r="V28" s="110">
        <f t="shared" si="14"/>
        <v>2125</v>
      </c>
      <c r="W28" s="110">
        <f t="shared" si="14"/>
        <v>2250</v>
      </c>
      <c r="X28" s="110">
        <f t="shared" si="14"/>
        <v>2375</v>
      </c>
      <c r="Y28" s="116">
        <f t="shared" si="14"/>
        <v>2500</v>
      </c>
    </row>
    <row r="29" spans="1:25" ht="12.75">
      <c r="A29" s="170"/>
      <c r="B29" s="131">
        <v>9</v>
      </c>
      <c r="C29" s="111">
        <f t="shared" si="10"/>
        <v>4</v>
      </c>
      <c r="D29" s="122">
        <f t="shared" si="11"/>
        <v>0.5</v>
      </c>
      <c r="E29" s="154">
        <f t="shared" si="12"/>
        <v>16.668</v>
      </c>
      <c r="F29" s="124" t="str">
        <f t="shared" si="15"/>
        <v>04:30</v>
      </c>
      <c r="G29" s="110">
        <f t="shared" si="13"/>
        <v>222.22222222222223</v>
      </c>
      <c r="H29" s="110">
        <f t="shared" si="13"/>
        <v>333.3333333333333</v>
      </c>
      <c r="I29" s="110">
        <f t="shared" si="13"/>
        <v>444.44444444444446</v>
      </c>
      <c r="J29" s="110">
        <f t="shared" si="13"/>
        <v>555.5555555555555</v>
      </c>
      <c r="K29" s="110">
        <f t="shared" si="13"/>
        <v>666.6666666666666</v>
      </c>
      <c r="L29" s="110">
        <f t="shared" si="13"/>
        <v>777.7777777777778</v>
      </c>
      <c r="M29" s="110">
        <f t="shared" si="13"/>
        <v>888.8888888888889</v>
      </c>
      <c r="N29" s="110">
        <f t="shared" si="13"/>
        <v>1000</v>
      </c>
      <c r="O29" s="110">
        <f t="shared" si="13"/>
        <v>1111.111111111111</v>
      </c>
      <c r="P29" s="110">
        <f t="shared" si="13"/>
        <v>1222.2222222222222</v>
      </c>
      <c r="Q29" s="110">
        <f t="shared" si="14"/>
        <v>1333.3333333333333</v>
      </c>
      <c r="R29" s="110">
        <f t="shared" si="14"/>
        <v>1444.4444444444443</v>
      </c>
      <c r="S29" s="110">
        <f t="shared" si="14"/>
        <v>1555.5555555555557</v>
      </c>
      <c r="T29" s="110">
        <f t="shared" si="14"/>
        <v>1666.6666666666667</v>
      </c>
      <c r="U29" s="110">
        <f t="shared" si="14"/>
        <v>1777.7777777777778</v>
      </c>
      <c r="V29" s="110">
        <f t="shared" si="14"/>
        <v>1888.888888888889</v>
      </c>
      <c r="W29" s="110">
        <f t="shared" si="14"/>
        <v>2000</v>
      </c>
      <c r="X29" s="110">
        <f t="shared" si="14"/>
        <v>2111.1111111111113</v>
      </c>
      <c r="Y29" s="116">
        <f t="shared" si="14"/>
        <v>2222.222222222222</v>
      </c>
    </row>
    <row r="30" spans="1:25" ht="12.75">
      <c r="A30" s="170"/>
      <c r="B30" s="131">
        <v>10</v>
      </c>
      <c r="C30" s="111">
        <f t="shared" si="10"/>
        <v>5</v>
      </c>
      <c r="D30" s="122">
        <f t="shared" si="11"/>
        <v>0</v>
      </c>
      <c r="E30" s="154">
        <f t="shared" si="12"/>
        <v>18.52</v>
      </c>
      <c r="F30" s="124" t="str">
        <f t="shared" si="15"/>
        <v>05:00</v>
      </c>
      <c r="G30" s="110">
        <f t="shared" si="13"/>
        <v>200</v>
      </c>
      <c r="H30" s="110">
        <f t="shared" si="13"/>
        <v>300</v>
      </c>
      <c r="I30" s="110">
        <f t="shared" si="13"/>
        <v>400</v>
      </c>
      <c r="J30" s="112">
        <f t="shared" si="13"/>
        <v>500</v>
      </c>
      <c r="K30" s="110">
        <f t="shared" si="13"/>
        <v>600</v>
      </c>
      <c r="L30" s="110">
        <f t="shared" si="13"/>
        <v>700</v>
      </c>
      <c r="M30" s="110">
        <f t="shared" si="13"/>
        <v>800</v>
      </c>
      <c r="N30" s="110">
        <f t="shared" si="13"/>
        <v>900</v>
      </c>
      <c r="O30" s="110">
        <f t="shared" si="13"/>
        <v>1000</v>
      </c>
      <c r="P30" s="110">
        <f t="shared" si="13"/>
        <v>1100</v>
      </c>
      <c r="Q30" s="110">
        <f t="shared" si="14"/>
        <v>1200</v>
      </c>
      <c r="R30" s="110">
        <f t="shared" si="14"/>
        <v>1300</v>
      </c>
      <c r="S30" s="110">
        <f t="shared" si="14"/>
        <v>1400</v>
      </c>
      <c r="T30" s="110">
        <f t="shared" si="14"/>
        <v>1500</v>
      </c>
      <c r="U30" s="110">
        <f t="shared" si="14"/>
        <v>1600</v>
      </c>
      <c r="V30" s="110">
        <f t="shared" si="14"/>
        <v>1700</v>
      </c>
      <c r="W30" s="110">
        <f t="shared" si="14"/>
        <v>1800</v>
      </c>
      <c r="X30" s="110">
        <f t="shared" si="14"/>
        <v>1900</v>
      </c>
      <c r="Y30" s="116">
        <f t="shared" si="14"/>
        <v>2000</v>
      </c>
    </row>
    <row r="31" spans="1:25" ht="12.75">
      <c r="A31" s="170"/>
      <c r="B31" s="131">
        <v>11</v>
      </c>
      <c r="C31" s="111">
        <f t="shared" si="10"/>
        <v>5</v>
      </c>
      <c r="D31" s="122">
        <f t="shared" si="11"/>
        <v>0.5</v>
      </c>
      <c r="E31" s="154">
        <f t="shared" si="12"/>
        <v>20.372</v>
      </c>
      <c r="F31" s="124" t="str">
        <f t="shared" si="15"/>
        <v>05:30</v>
      </c>
      <c r="G31" s="110">
        <f t="shared" si="13"/>
        <v>181.8181818181818</v>
      </c>
      <c r="H31" s="110">
        <f t="shared" si="13"/>
        <v>272.72727272727275</v>
      </c>
      <c r="I31" s="110">
        <f t="shared" si="13"/>
        <v>363.6363636363636</v>
      </c>
      <c r="J31" s="110">
        <f t="shared" si="13"/>
        <v>454.54545454545456</v>
      </c>
      <c r="K31" s="110">
        <f t="shared" si="13"/>
        <v>545.4545454545455</v>
      </c>
      <c r="L31" s="110">
        <f t="shared" si="13"/>
        <v>636.3636363636364</v>
      </c>
      <c r="M31" s="110">
        <f t="shared" si="13"/>
        <v>727.2727272727273</v>
      </c>
      <c r="N31" s="110">
        <f t="shared" si="13"/>
        <v>818.1818181818181</v>
      </c>
      <c r="O31" s="110">
        <f t="shared" si="13"/>
        <v>909.0909090909091</v>
      </c>
      <c r="P31" s="110">
        <f t="shared" si="13"/>
        <v>1000</v>
      </c>
      <c r="Q31" s="110">
        <f t="shared" si="14"/>
        <v>1090.909090909091</v>
      </c>
      <c r="R31" s="110">
        <f t="shared" si="14"/>
        <v>1181.8181818181818</v>
      </c>
      <c r="S31" s="110">
        <f t="shared" si="14"/>
        <v>1272.7272727272727</v>
      </c>
      <c r="T31" s="110">
        <f t="shared" si="14"/>
        <v>1363.6363636363637</v>
      </c>
      <c r="U31" s="110">
        <f t="shared" si="14"/>
        <v>1454.5454545454545</v>
      </c>
      <c r="V31" s="110">
        <f t="shared" si="14"/>
        <v>1545.4545454545455</v>
      </c>
      <c r="W31" s="110">
        <f t="shared" si="14"/>
        <v>1636.3636363636363</v>
      </c>
      <c r="X31" s="110">
        <f t="shared" si="14"/>
        <v>1727.2727272727273</v>
      </c>
      <c r="Y31" s="116">
        <f t="shared" si="14"/>
        <v>1818.1818181818182</v>
      </c>
    </row>
    <row r="32" spans="1:25" ht="12.75">
      <c r="A32" s="170"/>
      <c r="B32" s="131">
        <v>12</v>
      </c>
      <c r="C32" s="111">
        <f t="shared" si="10"/>
        <v>6</v>
      </c>
      <c r="D32" s="122">
        <f t="shared" si="11"/>
        <v>0</v>
      </c>
      <c r="E32" s="154">
        <f t="shared" si="12"/>
        <v>22.224</v>
      </c>
      <c r="F32" s="124" t="str">
        <f t="shared" si="15"/>
        <v>06:00</v>
      </c>
      <c r="G32" s="110">
        <f t="shared" si="13"/>
        <v>166.66666666666666</v>
      </c>
      <c r="H32" s="110">
        <f t="shared" si="13"/>
        <v>250</v>
      </c>
      <c r="I32" s="110">
        <f t="shared" si="13"/>
        <v>333.3333333333333</v>
      </c>
      <c r="J32" s="110">
        <f t="shared" si="13"/>
        <v>416.6666666666667</v>
      </c>
      <c r="K32" s="112">
        <f t="shared" si="13"/>
        <v>500</v>
      </c>
      <c r="L32" s="110">
        <f t="shared" si="13"/>
        <v>583.3333333333334</v>
      </c>
      <c r="M32" s="110">
        <f t="shared" si="13"/>
        <v>666.6666666666666</v>
      </c>
      <c r="N32" s="110">
        <f t="shared" si="13"/>
        <v>750</v>
      </c>
      <c r="O32" s="110">
        <f t="shared" si="13"/>
        <v>833.3333333333334</v>
      </c>
      <c r="P32" s="110">
        <f t="shared" si="13"/>
        <v>916.6666666666666</v>
      </c>
      <c r="Q32" s="110">
        <f t="shared" si="14"/>
        <v>1000</v>
      </c>
      <c r="R32" s="110">
        <f t="shared" si="14"/>
        <v>1083.3333333333333</v>
      </c>
      <c r="S32" s="110">
        <f t="shared" si="14"/>
        <v>1166.6666666666667</v>
      </c>
      <c r="T32" s="110">
        <f t="shared" si="14"/>
        <v>1250</v>
      </c>
      <c r="U32" s="110">
        <f t="shared" si="14"/>
        <v>1333.3333333333333</v>
      </c>
      <c r="V32" s="110">
        <f t="shared" si="14"/>
        <v>1416.6666666666667</v>
      </c>
      <c r="W32" s="110">
        <f t="shared" si="14"/>
        <v>1500</v>
      </c>
      <c r="X32" s="110">
        <f t="shared" si="14"/>
        <v>1583.3333333333333</v>
      </c>
      <c r="Y32" s="116">
        <f t="shared" si="14"/>
        <v>1666.6666666666667</v>
      </c>
    </row>
    <row r="33" spans="1:25" ht="12.75">
      <c r="A33" s="170"/>
      <c r="B33" s="131">
        <v>13</v>
      </c>
      <c r="C33" s="111">
        <f t="shared" si="10"/>
        <v>6</v>
      </c>
      <c r="D33" s="122">
        <f t="shared" si="11"/>
        <v>0.5</v>
      </c>
      <c r="E33" s="154">
        <f t="shared" si="12"/>
        <v>24.076</v>
      </c>
      <c r="F33" s="124" t="str">
        <f t="shared" si="15"/>
        <v>06:30</v>
      </c>
      <c r="G33" s="110">
        <f aca="true" t="shared" si="16" ref="G33:P43">+G$1/($B33*Fbase2)</f>
        <v>153.84615384615384</v>
      </c>
      <c r="H33" s="110">
        <f t="shared" si="16"/>
        <v>230.76923076923077</v>
      </c>
      <c r="I33" s="110">
        <f t="shared" si="16"/>
        <v>307.6923076923077</v>
      </c>
      <c r="J33" s="110">
        <f t="shared" si="16"/>
        <v>384.61538461538464</v>
      </c>
      <c r="K33" s="110">
        <f t="shared" si="16"/>
        <v>461.53846153846155</v>
      </c>
      <c r="L33" s="110">
        <f t="shared" si="16"/>
        <v>538.4615384615385</v>
      </c>
      <c r="M33" s="110">
        <f t="shared" si="16"/>
        <v>615.3846153846154</v>
      </c>
      <c r="N33" s="110">
        <f t="shared" si="16"/>
        <v>692.3076923076923</v>
      </c>
      <c r="O33" s="110">
        <f t="shared" si="16"/>
        <v>769.2307692307693</v>
      </c>
      <c r="P33" s="110">
        <f t="shared" si="16"/>
        <v>846.1538461538462</v>
      </c>
      <c r="Q33" s="110">
        <f aca="true" t="shared" si="17" ref="Q33:Y43">+Q$1/($B33*Fbase2)</f>
        <v>923.0769230769231</v>
      </c>
      <c r="R33" s="110">
        <f t="shared" si="17"/>
        <v>1000</v>
      </c>
      <c r="S33" s="110">
        <f t="shared" si="17"/>
        <v>1076.923076923077</v>
      </c>
      <c r="T33" s="110">
        <f t="shared" si="17"/>
        <v>1153.8461538461538</v>
      </c>
      <c r="U33" s="110">
        <f t="shared" si="17"/>
        <v>1230.7692307692307</v>
      </c>
      <c r="V33" s="110">
        <f t="shared" si="17"/>
        <v>1307.6923076923076</v>
      </c>
      <c r="W33" s="110">
        <f t="shared" si="17"/>
        <v>1384.6153846153845</v>
      </c>
      <c r="X33" s="110">
        <f t="shared" si="17"/>
        <v>1461.5384615384614</v>
      </c>
      <c r="Y33" s="116">
        <f t="shared" si="17"/>
        <v>1538.4615384615386</v>
      </c>
    </row>
    <row r="34" spans="1:25" ht="12.75">
      <c r="A34" s="170"/>
      <c r="B34" s="131">
        <v>14</v>
      </c>
      <c r="C34" s="111">
        <f t="shared" si="10"/>
        <v>7</v>
      </c>
      <c r="D34" s="122">
        <f t="shared" si="11"/>
        <v>0</v>
      </c>
      <c r="E34" s="154">
        <f t="shared" si="12"/>
        <v>25.928</v>
      </c>
      <c r="F34" s="124" t="str">
        <f t="shared" si="15"/>
        <v>07:00</v>
      </c>
      <c r="G34" s="110">
        <f t="shared" si="16"/>
        <v>142.85714285714286</v>
      </c>
      <c r="H34" s="110">
        <f t="shared" si="16"/>
        <v>214.28571428571428</v>
      </c>
      <c r="I34" s="110">
        <f t="shared" si="16"/>
        <v>285.7142857142857</v>
      </c>
      <c r="J34" s="110">
        <f t="shared" si="16"/>
        <v>357.14285714285717</v>
      </c>
      <c r="K34" s="110">
        <f t="shared" si="16"/>
        <v>428.57142857142856</v>
      </c>
      <c r="L34" s="112">
        <f t="shared" si="16"/>
        <v>500</v>
      </c>
      <c r="M34" s="110">
        <f t="shared" si="16"/>
        <v>571.4285714285714</v>
      </c>
      <c r="N34" s="110">
        <f t="shared" si="16"/>
        <v>642.8571428571429</v>
      </c>
      <c r="O34" s="110">
        <f t="shared" si="16"/>
        <v>714.2857142857143</v>
      </c>
      <c r="P34" s="110">
        <f t="shared" si="16"/>
        <v>785.7142857142857</v>
      </c>
      <c r="Q34" s="110">
        <f t="shared" si="17"/>
        <v>857.1428571428571</v>
      </c>
      <c r="R34" s="110">
        <f t="shared" si="17"/>
        <v>928.5714285714286</v>
      </c>
      <c r="S34" s="110">
        <f t="shared" si="17"/>
        <v>1000</v>
      </c>
      <c r="T34" s="110">
        <f t="shared" si="17"/>
        <v>1071.4285714285713</v>
      </c>
      <c r="U34" s="110">
        <f t="shared" si="17"/>
        <v>1142.857142857143</v>
      </c>
      <c r="V34" s="110">
        <f t="shared" si="17"/>
        <v>1214.2857142857142</v>
      </c>
      <c r="W34" s="110">
        <f t="shared" si="17"/>
        <v>1285.7142857142858</v>
      </c>
      <c r="X34" s="110">
        <f t="shared" si="17"/>
        <v>1357.142857142857</v>
      </c>
      <c r="Y34" s="116">
        <f t="shared" si="17"/>
        <v>1428.5714285714287</v>
      </c>
    </row>
    <row r="35" spans="1:25" ht="12.75">
      <c r="A35" s="170"/>
      <c r="B35" s="131">
        <v>15</v>
      </c>
      <c r="C35" s="111">
        <f t="shared" si="10"/>
        <v>7</v>
      </c>
      <c r="D35" s="122">
        <f t="shared" si="11"/>
        <v>0.5</v>
      </c>
      <c r="E35" s="154">
        <f t="shared" si="12"/>
        <v>27.78</v>
      </c>
      <c r="F35" s="124" t="str">
        <f t="shared" si="15"/>
        <v>07:30</v>
      </c>
      <c r="G35" s="110">
        <f t="shared" si="16"/>
        <v>133.33333333333334</v>
      </c>
      <c r="H35" s="110">
        <f t="shared" si="16"/>
        <v>200</v>
      </c>
      <c r="I35" s="110">
        <f t="shared" si="16"/>
        <v>266.6666666666667</v>
      </c>
      <c r="J35" s="110">
        <f t="shared" si="16"/>
        <v>333.3333333333333</v>
      </c>
      <c r="K35" s="110">
        <f t="shared" si="16"/>
        <v>400</v>
      </c>
      <c r="L35" s="110">
        <f t="shared" si="16"/>
        <v>466.6666666666667</v>
      </c>
      <c r="M35" s="110">
        <f t="shared" si="16"/>
        <v>533.3333333333334</v>
      </c>
      <c r="N35" s="110">
        <f t="shared" si="16"/>
        <v>600</v>
      </c>
      <c r="O35" s="110">
        <f t="shared" si="16"/>
        <v>666.6666666666666</v>
      </c>
      <c r="P35" s="110">
        <f t="shared" si="16"/>
        <v>733.3333333333334</v>
      </c>
      <c r="Q35" s="110">
        <f t="shared" si="17"/>
        <v>800</v>
      </c>
      <c r="R35" s="110">
        <f t="shared" si="17"/>
        <v>866.6666666666666</v>
      </c>
      <c r="S35" s="110">
        <f t="shared" si="17"/>
        <v>933.3333333333334</v>
      </c>
      <c r="T35" s="110">
        <f t="shared" si="17"/>
        <v>1000</v>
      </c>
      <c r="U35" s="110">
        <f t="shared" si="17"/>
        <v>1066.6666666666667</v>
      </c>
      <c r="V35" s="110">
        <f t="shared" si="17"/>
        <v>1133.3333333333333</v>
      </c>
      <c r="W35" s="110">
        <f t="shared" si="17"/>
        <v>1200</v>
      </c>
      <c r="X35" s="110">
        <f t="shared" si="17"/>
        <v>1266.6666666666667</v>
      </c>
      <c r="Y35" s="116">
        <f t="shared" si="17"/>
        <v>1333.3333333333333</v>
      </c>
    </row>
    <row r="36" spans="1:25" ht="12.75">
      <c r="A36" s="170"/>
      <c r="B36" s="132">
        <v>16</v>
      </c>
      <c r="C36" s="111">
        <f t="shared" si="10"/>
        <v>8</v>
      </c>
      <c r="D36" s="122">
        <f t="shared" si="11"/>
        <v>0</v>
      </c>
      <c r="E36" s="154">
        <f t="shared" si="12"/>
        <v>29.632</v>
      </c>
      <c r="F36" s="124" t="str">
        <f t="shared" si="15"/>
        <v>08:00</v>
      </c>
      <c r="G36" s="110">
        <f t="shared" si="16"/>
        <v>125</v>
      </c>
      <c r="H36" s="110">
        <f t="shared" si="16"/>
        <v>187.5</v>
      </c>
      <c r="I36" s="110">
        <f t="shared" si="16"/>
        <v>250</v>
      </c>
      <c r="J36" s="110">
        <f t="shared" si="16"/>
        <v>312.5</v>
      </c>
      <c r="K36" s="110">
        <f t="shared" si="16"/>
        <v>375</v>
      </c>
      <c r="L36" s="110">
        <f t="shared" si="16"/>
        <v>437.5</v>
      </c>
      <c r="M36" s="112">
        <f t="shared" si="16"/>
        <v>500</v>
      </c>
      <c r="N36" s="110">
        <f t="shared" si="16"/>
        <v>562.5</v>
      </c>
      <c r="O36" s="110">
        <f t="shared" si="16"/>
        <v>625</v>
      </c>
      <c r="P36" s="110">
        <f t="shared" si="16"/>
        <v>687.5</v>
      </c>
      <c r="Q36" s="110">
        <f t="shared" si="17"/>
        <v>750</v>
      </c>
      <c r="R36" s="110">
        <f t="shared" si="17"/>
        <v>812.5</v>
      </c>
      <c r="S36" s="110">
        <f t="shared" si="17"/>
        <v>875</v>
      </c>
      <c r="T36" s="110">
        <f t="shared" si="17"/>
        <v>937.5</v>
      </c>
      <c r="U36" s="110">
        <f t="shared" si="17"/>
        <v>1000</v>
      </c>
      <c r="V36" s="110">
        <f t="shared" si="17"/>
        <v>1062.5</v>
      </c>
      <c r="W36" s="110">
        <f t="shared" si="17"/>
        <v>1125</v>
      </c>
      <c r="X36" s="110">
        <f t="shared" si="17"/>
        <v>1187.5</v>
      </c>
      <c r="Y36" s="116">
        <f t="shared" si="17"/>
        <v>1250</v>
      </c>
    </row>
    <row r="37" spans="1:25" ht="12.75">
      <c r="A37" s="170"/>
      <c r="B37" s="132">
        <v>17</v>
      </c>
      <c r="C37" s="111">
        <f t="shared" si="10"/>
        <v>8</v>
      </c>
      <c r="D37" s="122">
        <f t="shared" si="11"/>
        <v>0.5</v>
      </c>
      <c r="E37" s="154">
        <f t="shared" si="12"/>
        <v>31.484</v>
      </c>
      <c r="F37" s="124" t="str">
        <f t="shared" si="15"/>
        <v>08:30</v>
      </c>
      <c r="G37" s="110">
        <f t="shared" si="16"/>
        <v>117.6470588235294</v>
      </c>
      <c r="H37" s="110">
        <f t="shared" si="16"/>
        <v>176.47058823529412</v>
      </c>
      <c r="I37" s="110">
        <f t="shared" si="16"/>
        <v>235.2941176470588</v>
      </c>
      <c r="J37" s="110">
        <f t="shared" si="16"/>
        <v>294.11764705882354</v>
      </c>
      <c r="K37" s="110">
        <f t="shared" si="16"/>
        <v>352.94117647058823</v>
      </c>
      <c r="L37" s="110">
        <f t="shared" si="16"/>
        <v>411.7647058823529</v>
      </c>
      <c r="M37" s="110">
        <f t="shared" si="16"/>
        <v>470.5882352941176</v>
      </c>
      <c r="N37" s="110">
        <f t="shared" si="16"/>
        <v>529.4117647058823</v>
      </c>
      <c r="O37" s="110">
        <f t="shared" si="16"/>
        <v>588.2352941176471</v>
      </c>
      <c r="P37" s="110">
        <f t="shared" si="16"/>
        <v>647.0588235294117</v>
      </c>
      <c r="Q37" s="110">
        <f t="shared" si="17"/>
        <v>705.8823529411765</v>
      </c>
      <c r="R37" s="110">
        <f t="shared" si="17"/>
        <v>764.7058823529412</v>
      </c>
      <c r="S37" s="110">
        <f t="shared" si="17"/>
        <v>823.5294117647059</v>
      </c>
      <c r="T37" s="110">
        <f t="shared" si="17"/>
        <v>882.3529411764706</v>
      </c>
      <c r="U37" s="110">
        <f t="shared" si="17"/>
        <v>941.1764705882352</v>
      </c>
      <c r="V37" s="110">
        <f t="shared" si="17"/>
        <v>1000</v>
      </c>
      <c r="W37" s="110">
        <f t="shared" si="17"/>
        <v>1058.8235294117646</v>
      </c>
      <c r="X37" s="110">
        <f t="shared" si="17"/>
        <v>1117.6470588235295</v>
      </c>
      <c r="Y37" s="116">
        <f t="shared" si="17"/>
        <v>1176.4705882352941</v>
      </c>
    </row>
    <row r="38" spans="1:25" ht="12.75">
      <c r="A38" s="170"/>
      <c r="B38" s="132">
        <v>18</v>
      </c>
      <c r="C38" s="111">
        <f t="shared" si="10"/>
        <v>9</v>
      </c>
      <c r="D38" s="122">
        <f t="shared" si="11"/>
        <v>0</v>
      </c>
      <c r="E38" s="154">
        <f t="shared" si="12"/>
        <v>33.336</v>
      </c>
      <c r="F38" s="124" t="str">
        <f t="shared" si="15"/>
        <v>09:00</v>
      </c>
      <c r="G38" s="110">
        <f t="shared" si="16"/>
        <v>111.11111111111111</v>
      </c>
      <c r="H38" s="110">
        <f t="shared" si="16"/>
        <v>166.66666666666666</v>
      </c>
      <c r="I38" s="110">
        <f t="shared" si="16"/>
        <v>222.22222222222223</v>
      </c>
      <c r="J38" s="110">
        <f t="shared" si="16"/>
        <v>277.77777777777777</v>
      </c>
      <c r="K38" s="110">
        <f t="shared" si="16"/>
        <v>333.3333333333333</v>
      </c>
      <c r="L38" s="110">
        <f t="shared" si="16"/>
        <v>388.8888888888889</v>
      </c>
      <c r="M38" s="110">
        <f t="shared" si="16"/>
        <v>444.44444444444446</v>
      </c>
      <c r="N38" s="112">
        <f t="shared" si="16"/>
        <v>500</v>
      </c>
      <c r="O38" s="110">
        <f t="shared" si="16"/>
        <v>555.5555555555555</v>
      </c>
      <c r="P38" s="110">
        <f t="shared" si="16"/>
        <v>611.1111111111111</v>
      </c>
      <c r="Q38" s="110">
        <f t="shared" si="17"/>
        <v>666.6666666666666</v>
      </c>
      <c r="R38" s="110">
        <f t="shared" si="17"/>
        <v>722.2222222222222</v>
      </c>
      <c r="S38" s="110">
        <f t="shared" si="17"/>
        <v>777.7777777777778</v>
      </c>
      <c r="T38" s="110">
        <f t="shared" si="17"/>
        <v>833.3333333333334</v>
      </c>
      <c r="U38" s="110">
        <f t="shared" si="17"/>
        <v>888.8888888888889</v>
      </c>
      <c r="V38" s="110">
        <f t="shared" si="17"/>
        <v>944.4444444444445</v>
      </c>
      <c r="W38" s="110">
        <f t="shared" si="17"/>
        <v>1000</v>
      </c>
      <c r="X38" s="110">
        <f t="shared" si="17"/>
        <v>1055.5555555555557</v>
      </c>
      <c r="Y38" s="116">
        <f t="shared" si="17"/>
        <v>1111.111111111111</v>
      </c>
    </row>
    <row r="39" spans="1:25" ht="12.75">
      <c r="A39" s="170"/>
      <c r="B39" s="132">
        <v>19</v>
      </c>
      <c r="C39" s="111">
        <f t="shared" si="10"/>
        <v>9</v>
      </c>
      <c r="D39" s="122">
        <f t="shared" si="11"/>
        <v>0.5</v>
      </c>
      <c r="E39" s="154">
        <f t="shared" si="12"/>
        <v>35.188</v>
      </c>
      <c r="F39" s="124" t="str">
        <f t="shared" si="15"/>
        <v>09:30</v>
      </c>
      <c r="G39" s="110">
        <f t="shared" si="16"/>
        <v>105.26315789473684</v>
      </c>
      <c r="H39" s="110">
        <f t="shared" si="16"/>
        <v>157.89473684210526</v>
      </c>
      <c r="I39" s="110">
        <f t="shared" si="16"/>
        <v>210.52631578947367</v>
      </c>
      <c r="J39" s="110">
        <f t="shared" si="16"/>
        <v>263.1578947368421</v>
      </c>
      <c r="K39" s="110">
        <f t="shared" si="16"/>
        <v>315.7894736842105</v>
      </c>
      <c r="L39" s="110">
        <f t="shared" si="16"/>
        <v>368.42105263157896</v>
      </c>
      <c r="M39" s="110">
        <f t="shared" si="16"/>
        <v>421.05263157894734</v>
      </c>
      <c r="N39" s="110">
        <f t="shared" si="16"/>
        <v>473.6842105263158</v>
      </c>
      <c r="O39" s="110">
        <f t="shared" si="16"/>
        <v>526.3157894736842</v>
      </c>
      <c r="P39" s="110">
        <f t="shared" si="16"/>
        <v>578.9473684210526</v>
      </c>
      <c r="Q39" s="110">
        <f t="shared" si="17"/>
        <v>631.578947368421</v>
      </c>
      <c r="R39" s="110">
        <f t="shared" si="17"/>
        <v>684.2105263157895</v>
      </c>
      <c r="S39" s="110">
        <f t="shared" si="17"/>
        <v>736.8421052631579</v>
      </c>
      <c r="T39" s="110">
        <f t="shared" si="17"/>
        <v>789.4736842105264</v>
      </c>
      <c r="U39" s="110">
        <f t="shared" si="17"/>
        <v>842.1052631578947</v>
      </c>
      <c r="V39" s="110">
        <f t="shared" si="17"/>
        <v>894.7368421052631</v>
      </c>
      <c r="W39" s="110">
        <f t="shared" si="17"/>
        <v>947.3684210526316</v>
      </c>
      <c r="X39" s="110">
        <f t="shared" si="17"/>
        <v>1000</v>
      </c>
      <c r="Y39" s="116">
        <f t="shared" si="17"/>
        <v>1052.6315789473683</v>
      </c>
    </row>
    <row r="40" spans="1:25" ht="12.75">
      <c r="A40" s="170"/>
      <c r="B40" s="132">
        <v>20</v>
      </c>
      <c r="C40" s="111">
        <f t="shared" si="10"/>
        <v>10</v>
      </c>
      <c r="D40" s="122">
        <f t="shared" si="11"/>
        <v>0</v>
      </c>
      <c r="E40" s="154">
        <f t="shared" si="12"/>
        <v>37.04</v>
      </c>
      <c r="F40" s="124" t="str">
        <f t="shared" si="15"/>
        <v>10:00</v>
      </c>
      <c r="G40" s="110">
        <f t="shared" si="16"/>
        <v>100</v>
      </c>
      <c r="H40" s="110">
        <f t="shared" si="16"/>
        <v>150</v>
      </c>
      <c r="I40" s="110">
        <f t="shared" si="16"/>
        <v>200</v>
      </c>
      <c r="J40" s="110">
        <f t="shared" si="16"/>
        <v>250</v>
      </c>
      <c r="K40" s="110">
        <f t="shared" si="16"/>
        <v>300</v>
      </c>
      <c r="L40" s="110">
        <f t="shared" si="16"/>
        <v>350</v>
      </c>
      <c r="M40" s="110">
        <f t="shared" si="16"/>
        <v>400</v>
      </c>
      <c r="N40" s="110">
        <f t="shared" si="16"/>
        <v>450</v>
      </c>
      <c r="O40" s="112">
        <f t="shared" si="16"/>
        <v>500</v>
      </c>
      <c r="P40" s="110">
        <f t="shared" si="16"/>
        <v>550</v>
      </c>
      <c r="Q40" s="110">
        <f t="shared" si="17"/>
        <v>600</v>
      </c>
      <c r="R40" s="110">
        <f t="shared" si="17"/>
        <v>650</v>
      </c>
      <c r="S40" s="110">
        <f t="shared" si="17"/>
        <v>700</v>
      </c>
      <c r="T40" s="110">
        <f t="shared" si="17"/>
        <v>750</v>
      </c>
      <c r="U40" s="110">
        <f t="shared" si="17"/>
        <v>800</v>
      </c>
      <c r="V40" s="110">
        <f t="shared" si="17"/>
        <v>850</v>
      </c>
      <c r="W40" s="110">
        <f t="shared" si="17"/>
        <v>900</v>
      </c>
      <c r="X40" s="110">
        <f t="shared" si="17"/>
        <v>950</v>
      </c>
      <c r="Y40" s="116">
        <f t="shared" si="17"/>
        <v>1000</v>
      </c>
    </row>
    <row r="41" spans="1:25" ht="12.75">
      <c r="A41" s="170"/>
      <c r="B41" s="132">
        <v>25</v>
      </c>
      <c r="C41" s="111">
        <f t="shared" si="10"/>
        <v>12</v>
      </c>
      <c r="D41" s="122">
        <f t="shared" si="11"/>
        <v>0.5</v>
      </c>
      <c r="E41" s="154">
        <f t="shared" si="12"/>
        <v>46.300000000000004</v>
      </c>
      <c r="F41" s="124" t="str">
        <f t="shared" si="15"/>
        <v>12:30</v>
      </c>
      <c r="G41" s="110">
        <f t="shared" si="16"/>
        <v>80</v>
      </c>
      <c r="H41" s="110">
        <f t="shared" si="16"/>
        <v>120</v>
      </c>
      <c r="I41" s="110">
        <f t="shared" si="16"/>
        <v>160</v>
      </c>
      <c r="J41" s="110">
        <f t="shared" si="16"/>
        <v>200</v>
      </c>
      <c r="K41" s="110">
        <f t="shared" si="16"/>
        <v>240</v>
      </c>
      <c r="L41" s="110">
        <f t="shared" si="16"/>
        <v>280</v>
      </c>
      <c r="M41" s="110">
        <f t="shared" si="16"/>
        <v>320</v>
      </c>
      <c r="N41" s="110">
        <f t="shared" si="16"/>
        <v>360</v>
      </c>
      <c r="O41" s="110">
        <f t="shared" si="16"/>
        <v>400</v>
      </c>
      <c r="P41" s="110">
        <f t="shared" si="16"/>
        <v>440</v>
      </c>
      <c r="Q41" s="110">
        <f t="shared" si="17"/>
        <v>480</v>
      </c>
      <c r="R41" s="110">
        <f t="shared" si="17"/>
        <v>520</v>
      </c>
      <c r="S41" s="110">
        <f t="shared" si="17"/>
        <v>560</v>
      </c>
      <c r="T41" s="110">
        <f t="shared" si="17"/>
        <v>600</v>
      </c>
      <c r="U41" s="110">
        <f t="shared" si="17"/>
        <v>640</v>
      </c>
      <c r="V41" s="110">
        <f t="shared" si="17"/>
        <v>680</v>
      </c>
      <c r="W41" s="110">
        <f t="shared" si="17"/>
        <v>720</v>
      </c>
      <c r="X41" s="110">
        <f t="shared" si="17"/>
        <v>760</v>
      </c>
      <c r="Y41" s="116">
        <f t="shared" si="17"/>
        <v>800</v>
      </c>
    </row>
    <row r="42" spans="1:25" ht="12.75">
      <c r="A42" s="170"/>
      <c r="B42" s="132">
        <v>30</v>
      </c>
      <c r="C42" s="111">
        <f t="shared" si="10"/>
        <v>15</v>
      </c>
      <c r="D42" s="122">
        <f t="shared" si="11"/>
        <v>0</v>
      </c>
      <c r="E42" s="154">
        <f t="shared" si="12"/>
        <v>55.56</v>
      </c>
      <c r="F42" s="124" t="str">
        <f t="shared" si="15"/>
        <v>15:00</v>
      </c>
      <c r="G42" s="110">
        <f t="shared" si="16"/>
        <v>66.66666666666667</v>
      </c>
      <c r="H42" s="110">
        <f t="shared" si="16"/>
        <v>100</v>
      </c>
      <c r="I42" s="110">
        <f t="shared" si="16"/>
        <v>133.33333333333334</v>
      </c>
      <c r="J42" s="110">
        <f t="shared" si="16"/>
        <v>166.66666666666666</v>
      </c>
      <c r="K42" s="110">
        <f t="shared" si="16"/>
        <v>200</v>
      </c>
      <c r="L42" s="110">
        <f t="shared" si="16"/>
        <v>233.33333333333334</v>
      </c>
      <c r="M42" s="110">
        <f t="shared" si="16"/>
        <v>266.6666666666667</v>
      </c>
      <c r="N42" s="110">
        <f t="shared" si="16"/>
        <v>300</v>
      </c>
      <c r="O42" s="110">
        <f t="shared" si="16"/>
        <v>333.3333333333333</v>
      </c>
      <c r="P42" s="110">
        <f t="shared" si="16"/>
        <v>366.6666666666667</v>
      </c>
      <c r="Q42" s="110">
        <f t="shared" si="17"/>
        <v>400</v>
      </c>
      <c r="R42" s="110">
        <f t="shared" si="17"/>
        <v>433.3333333333333</v>
      </c>
      <c r="S42" s="110">
        <f t="shared" si="17"/>
        <v>466.6666666666667</v>
      </c>
      <c r="T42" s="112">
        <f t="shared" si="17"/>
        <v>500</v>
      </c>
      <c r="U42" s="110">
        <f t="shared" si="17"/>
        <v>533.3333333333334</v>
      </c>
      <c r="V42" s="110">
        <f t="shared" si="17"/>
        <v>566.6666666666666</v>
      </c>
      <c r="W42" s="110">
        <f t="shared" si="17"/>
        <v>600</v>
      </c>
      <c r="X42" s="110">
        <f t="shared" si="17"/>
        <v>633.3333333333334</v>
      </c>
      <c r="Y42" s="116">
        <f t="shared" si="17"/>
        <v>666.6666666666666</v>
      </c>
    </row>
    <row r="43" spans="1:25" ht="13.5" thickBot="1">
      <c r="A43" s="170"/>
      <c r="B43" s="134">
        <v>35</v>
      </c>
      <c r="C43" s="120">
        <f t="shared" si="10"/>
        <v>17</v>
      </c>
      <c r="D43" s="125">
        <f t="shared" si="11"/>
        <v>0.5</v>
      </c>
      <c r="E43" s="154">
        <f t="shared" si="12"/>
        <v>64.82000000000001</v>
      </c>
      <c r="F43" s="126" t="str">
        <f t="shared" si="15"/>
        <v>17:30</v>
      </c>
      <c r="G43" s="117">
        <f t="shared" si="16"/>
        <v>57.142857142857146</v>
      </c>
      <c r="H43" s="117">
        <f t="shared" si="16"/>
        <v>85.71428571428571</v>
      </c>
      <c r="I43" s="117">
        <f t="shared" si="16"/>
        <v>114.28571428571429</v>
      </c>
      <c r="J43" s="117">
        <f t="shared" si="16"/>
        <v>142.85714285714286</v>
      </c>
      <c r="K43" s="117">
        <f t="shared" si="16"/>
        <v>171.42857142857142</v>
      </c>
      <c r="L43" s="117">
        <f t="shared" si="16"/>
        <v>200</v>
      </c>
      <c r="M43" s="117">
        <f t="shared" si="16"/>
        <v>228.57142857142858</v>
      </c>
      <c r="N43" s="117">
        <f t="shared" si="16"/>
        <v>257.14285714285717</v>
      </c>
      <c r="O43" s="117">
        <f t="shared" si="16"/>
        <v>285.7142857142857</v>
      </c>
      <c r="P43" s="117">
        <f t="shared" si="16"/>
        <v>314.2857142857143</v>
      </c>
      <c r="Q43" s="117">
        <f t="shared" si="17"/>
        <v>342.85714285714283</v>
      </c>
      <c r="R43" s="117">
        <f t="shared" si="17"/>
        <v>371.42857142857144</v>
      </c>
      <c r="S43" s="117">
        <f t="shared" si="17"/>
        <v>400</v>
      </c>
      <c r="T43" s="117">
        <f t="shared" si="17"/>
        <v>428.57142857142856</v>
      </c>
      <c r="U43" s="117">
        <f t="shared" si="17"/>
        <v>457.14285714285717</v>
      </c>
      <c r="V43" s="117">
        <f t="shared" si="17"/>
        <v>485.7142857142857</v>
      </c>
      <c r="W43" s="117">
        <f t="shared" si="17"/>
        <v>514.2857142857143</v>
      </c>
      <c r="X43" s="117">
        <f t="shared" si="17"/>
        <v>542.8571428571429</v>
      </c>
      <c r="Y43" s="119">
        <f t="shared" si="17"/>
        <v>571.4285714285714</v>
      </c>
    </row>
  </sheetData>
  <sheetProtection/>
  <mergeCells count="2">
    <mergeCell ref="A3:A21"/>
    <mergeCell ref="A24:A43"/>
  </mergeCells>
  <conditionalFormatting sqref="G2:Y21 G23:Y43 AA18">
    <cfRule type="cellIs" priority="1" dxfId="2" operator="lessThan" stopIfTrue="1">
      <formula>300</formula>
    </cfRule>
    <cfRule type="cellIs" priority="2" dxfId="1" operator="between" stopIfTrue="1">
      <formula>300</formula>
      <formula>600</formula>
    </cfRule>
    <cfRule type="cellIs" priority="3" dxfId="0" operator="greaterThan" stopIfTrue="1">
      <formula>600</formula>
    </cfRule>
  </conditionalFormatting>
  <printOptions/>
  <pageMargins left="0.29" right="0.5" top="0.45" bottom="0.13" header="0.18" footer="0.13"/>
  <pageSetup horizontalDpi="600" verticalDpi="600" orientation="landscape" paperSize="9" r:id="rId1"/>
  <headerFooter alignWithMargins="0">
    <oddHeader>&amp;C&amp;"MS Sans Serif,Gras"Taux de descente (ft/mn) en fonction de la distance à parcourir et de l'altitude à perdre (V Sol=100 ou 120 kts)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7.140625" style="135" bestFit="1" customWidth="1"/>
    <col min="2" max="2" width="8.140625" style="136" customWidth="1"/>
    <col min="3" max="3" width="10.28125" style="136" customWidth="1"/>
    <col min="4" max="6" width="14.00390625" style="136" customWidth="1"/>
    <col min="7" max="7" width="8.00390625" style="136" customWidth="1"/>
    <col min="8" max="8" width="7.8515625" style="136" customWidth="1"/>
    <col min="9" max="9" width="5.8515625" style="135" bestFit="1" customWidth="1"/>
    <col min="10" max="16384" width="11.421875" style="135" customWidth="1"/>
  </cols>
  <sheetData>
    <row r="1" spans="1:8" ht="12.75">
      <c r="A1" s="150">
        <v>1.852</v>
      </c>
      <c r="B1" s="176" t="s">
        <v>31</v>
      </c>
      <c r="C1" s="176"/>
      <c r="D1" s="176"/>
      <c r="E1" s="176"/>
      <c r="F1" s="176"/>
      <c r="G1" s="176"/>
      <c r="H1" s="176"/>
    </row>
    <row r="2" ht="13.5" thickBot="1"/>
    <row r="3" spans="2:9" ht="12.75">
      <c r="B3" s="177" t="s">
        <v>27</v>
      </c>
      <c r="C3" s="174"/>
      <c r="D3" s="172" t="s">
        <v>25</v>
      </c>
      <c r="E3" s="173"/>
      <c r="F3" s="174"/>
      <c r="G3" s="172" t="s">
        <v>28</v>
      </c>
      <c r="H3" s="175"/>
      <c r="I3" s="137"/>
    </row>
    <row r="4" spans="2:9" ht="12.75">
      <c r="B4" s="138" t="s">
        <v>23</v>
      </c>
      <c r="C4" s="139" t="s">
        <v>24</v>
      </c>
      <c r="D4" s="151">
        <f>+PI()/180*D5</f>
        <v>0.05235987755982989</v>
      </c>
      <c r="E4" s="151">
        <f>+PI()/180*E5</f>
        <v>0.061086523819801536</v>
      </c>
      <c r="F4" s="151">
        <f>+PI()/180*F5</f>
        <v>0.06981317007977318</v>
      </c>
      <c r="G4" s="140" t="s">
        <v>26</v>
      </c>
      <c r="H4" s="141" t="s">
        <v>14</v>
      </c>
      <c r="I4" s="137"/>
    </row>
    <row r="5" spans="2:9" ht="12.75">
      <c r="B5" s="138"/>
      <c r="C5" s="140" t="s">
        <v>30</v>
      </c>
      <c r="D5" s="158">
        <v>3</v>
      </c>
      <c r="E5" s="158">
        <v>3.5</v>
      </c>
      <c r="F5" s="158">
        <v>4</v>
      </c>
      <c r="G5" s="140"/>
      <c r="H5" s="141"/>
      <c r="I5" s="137"/>
    </row>
    <row r="6" spans="2:9" ht="12.75">
      <c r="B6" s="142">
        <v>60</v>
      </c>
      <c r="C6" s="143">
        <f aca="true" t="shared" si="0" ref="C6:C24">+B6*NM</f>
        <v>111.12</v>
      </c>
      <c r="D6" s="143">
        <f aca="true" t="shared" si="1" ref="D6:D24">+$B6*100/(1/D$4)</f>
        <v>314.1592653589793</v>
      </c>
      <c r="E6" s="157">
        <f aca="true" t="shared" si="2" ref="E6:F21">+$B6*100/(1/E$4)</f>
        <v>366.5191429188092</v>
      </c>
      <c r="F6" s="157">
        <f t="shared" si="2"/>
        <v>418.87902047863906</v>
      </c>
      <c r="G6" s="144">
        <f>+B6/60</f>
        <v>1</v>
      </c>
      <c r="H6" s="145">
        <f aca="true" t="shared" si="3" ref="H6:H24">+G6*NM</f>
        <v>1.852</v>
      </c>
      <c r="I6" s="137"/>
    </row>
    <row r="7" spans="2:9" ht="12.75">
      <c r="B7" s="142">
        <v>65</v>
      </c>
      <c r="C7" s="143">
        <f t="shared" si="0"/>
        <v>120.38000000000001</v>
      </c>
      <c r="D7" s="143">
        <f t="shared" si="1"/>
        <v>340.3392041388943</v>
      </c>
      <c r="E7" s="157">
        <f t="shared" si="2"/>
        <v>397.06240482871</v>
      </c>
      <c r="F7" s="157">
        <f t="shared" si="2"/>
        <v>453.7856055185257</v>
      </c>
      <c r="G7" s="144">
        <f>+B7/60</f>
        <v>1.0833333333333333</v>
      </c>
      <c r="H7" s="145">
        <f t="shared" si="3"/>
        <v>2.006333333333333</v>
      </c>
      <c r="I7" s="137"/>
    </row>
    <row r="8" spans="2:9" ht="12.75">
      <c r="B8" s="142">
        <v>70</v>
      </c>
      <c r="C8" s="143">
        <f t="shared" si="0"/>
        <v>129.64000000000001</v>
      </c>
      <c r="D8" s="143">
        <f t="shared" si="1"/>
        <v>366.5191429188092</v>
      </c>
      <c r="E8" s="157">
        <f t="shared" si="2"/>
        <v>427.60566673861075</v>
      </c>
      <c r="F8" s="157">
        <f t="shared" si="2"/>
        <v>488.6921905584123</v>
      </c>
      <c r="G8" s="144">
        <f>+B8/60</f>
        <v>1.1666666666666667</v>
      </c>
      <c r="H8" s="145">
        <f t="shared" si="3"/>
        <v>2.1606666666666667</v>
      </c>
      <c r="I8" s="137"/>
    </row>
    <row r="9" spans="2:9" ht="12.75">
      <c r="B9" s="142">
        <v>75</v>
      </c>
      <c r="C9" s="143">
        <f t="shared" si="0"/>
        <v>138.9</v>
      </c>
      <c r="D9" s="143">
        <f t="shared" si="1"/>
        <v>392.69908169872417</v>
      </c>
      <c r="E9" s="157">
        <f t="shared" si="2"/>
        <v>458.1489286485115</v>
      </c>
      <c r="F9" s="157">
        <f t="shared" si="2"/>
        <v>523.5987755982989</v>
      </c>
      <c r="G9" s="144">
        <f>+B9/60</f>
        <v>1.25</v>
      </c>
      <c r="H9" s="145">
        <f t="shared" si="3"/>
        <v>2.315</v>
      </c>
      <c r="I9" s="137"/>
    </row>
    <row r="10" spans="2:9" ht="12.75">
      <c r="B10" s="165">
        <v>80</v>
      </c>
      <c r="C10" s="166">
        <f t="shared" si="0"/>
        <v>148.16</v>
      </c>
      <c r="D10" s="166">
        <f t="shared" si="1"/>
        <v>418.8790204786391</v>
      </c>
      <c r="E10" s="157">
        <f t="shared" si="2"/>
        <v>488.6921905584123</v>
      </c>
      <c r="F10" s="157">
        <f t="shared" si="2"/>
        <v>558.5053606381855</v>
      </c>
      <c r="G10" s="144">
        <f>+B10/60</f>
        <v>1.3333333333333333</v>
      </c>
      <c r="H10" s="145">
        <f t="shared" si="3"/>
        <v>2.469333333333333</v>
      </c>
      <c r="I10" s="171"/>
    </row>
    <row r="11" spans="2:9" ht="12.75">
      <c r="B11" s="142">
        <v>85</v>
      </c>
      <c r="C11" s="143">
        <f t="shared" si="0"/>
        <v>157.42000000000002</v>
      </c>
      <c r="D11" s="143">
        <f t="shared" si="1"/>
        <v>445.05895925855407</v>
      </c>
      <c r="E11" s="157">
        <f t="shared" si="2"/>
        <v>519.235452468313</v>
      </c>
      <c r="F11" s="157">
        <f t="shared" si="2"/>
        <v>593.411945678072</v>
      </c>
      <c r="G11" s="144">
        <f aca="true" t="shared" si="4" ref="G11:G17">+B11/60</f>
        <v>1.4166666666666667</v>
      </c>
      <c r="H11" s="145">
        <f t="shared" si="3"/>
        <v>2.623666666666667</v>
      </c>
      <c r="I11" s="171"/>
    </row>
    <row r="12" spans="2:9" ht="12.75">
      <c r="B12" s="142">
        <v>90</v>
      </c>
      <c r="C12" s="143">
        <f t="shared" si="0"/>
        <v>166.68</v>
      </c>
      <c r="D12" s="143">
        <f t="shared" si="1"/>
        <v>471.238898038469</v>
      </c>
      <c r="E12" s="157">
        <f t="shared" si="2"/>
        <v>549.7787143782139</v>
      </c>
      <c r="F12" s="157">
        <f t="shared" si="2"/>
        <v>628.3185307179587</v>
      </c>
      <c r="G12" s="144">
        <f t="shared" si="4"/>
        <v>1.5</v>
      </c>
      <c r="H12" s="145">
        <f t="shared" si="3"/>
        <v>2.778</v>
      </c>
      <c r="I12" s="171"/>
    </row>
    <row r="13" spans="2:9" ht="12.75">
      <c r="B13" s="142">
        <v>95</v>
      </c>
      <c r="C13" s="143">
        <f t="shared" si="0"/>
        <v>175.94</v>
      </c>
      <c r="D13" s="143">
        <f t="shared" si="1"/>
        <v>497.41883681838397</v>
      </c>
      <c r="E13" s="157">
        <f t="shared" si="2"/>
        <v>580.3219762881146</v>
      </c>
      <c r="F13" s="157">
        <f t="shared" si="2"/>
        <v>663.2251157578452</v>
      </c>
      <c r="G13" s="144">
        <f t="shared" si="4"/>
        <v>1.5833333333333333</v>
      </c>
      <c r="H13" s="145">
        <f t="shared" si="3"/>
        <v>2.9323333333333332</v>
      </c>
      <c r="I13" s="171"/>
    </row>
    <row r="14" spans="2:9" ht="12.75">
      <c r="B14" s="165">
        <v>100</v>
      </c>
      <c r="C14" s="166">
        <f t="shared" si="0"/>
        <v>185.20000000000002</v>
      </c>
      <c r="D14" s="166">
        <f t="shared" si="1"/>
        <v>523.598775598299</v>
      </c>
      <c r="E14" s="157">
        <f t="shared" si="2"/>
        <v>610.8652381980154</v>
      </c>
      <c r="F14" s="157">
        <f t="shared" si="2"/>
        <v>698.1317007977318</v>
      </c>
      <c r="G14" s="144">
        <f t="shared" si="4"/>
        <v>1.6666666666666667</v>
      </c>
      <c r="H14" s="145">
        <f t="shared" si="3"/>
        <v>3.086666666666667</v>
      </c>
      <c r="I14" s="171"/>
    </row>
    <row r="15" spans="2:9" ht="12.75">
      <c r="B15" s="142">
        <v>105</v>
      </c>
      <c r="C15" s="143">
        <f t="shared" si="0"/>
        <v>194.46</v>
      </c>
      <c r="D15" s="143">
        <f t="shared" si="1"/>
        <v>549.7787143782139</v>
      </c>
      <c r="E15" s="157">
        <f t="shared" si="2"/>
        <v>641.4085001079161</v>
      </c>
      <c r="F15" s="157">
        <f t="shared" si="2"/>
        <v>733.0382858376184</v>
      </c>
      <c r="G15" s="144">
        <f t="shared" si="4"/>
        <v>1.75</v>
      </c>
      <c r="H15" s="145">
        <f t="shared" si="3"/>
        <v>3.241</v>
      </c>
      <c r="I15" s="171"/>
    </row>
    <row r="16" spans="2:9" ht="12.75">
      <c r="B16" s="142">
        <v>110</v>
      </c>
      <c r="C16" s="143">
        <f t="shared" si="0"/>
        <v>203.72</v>
      </c>
      <c r="D16" s="143">
        <f t="shared" si="1"/>
        <v>575.9586531581289</v>
      </c>
      <c r="E16" s="157">
        <f t="shared" si="2"/>
        <v>671.9517620178169</v>
      </c>
      <c r="F16" s="157">
        <f t="shared" si="2"/>
        <v>767.944870877505</v>
      </c>
      <c r="G16" s="144">
        <f t="shared" si="4"/>
        <v>1.8333333333333333</v>
      </c>
      <c r="H16" s="145">
        <f t="shared" si="3"/>
        <v>3.3953333333333333</v>
      </c>
      <c r="I16" s="171"/>
    </row>
    <row r="17" spans="2:9" ht="12.75">
      <c r="B17" s="142">
        <v>115</v>
      </c>
      <c r="C17" s="143">
        <f t="shared" si="0"/>
        <v>212.98000000000002</v>
      </c>
      <c r="D17" s="143">
        <f t="shared" si="1"/>
        <v>602.1385919380438</v>
      </c>
      <c r="E17" s="157">
        <f t="shared" si="2"/>
        <v>702.4950239277176</v>
      </c>
      <c r="F17" s="157">
        <f t="shared" si="2"/>
        <v>802.8514559173916</v>
      </c>
      <c r="G17" s="144">
        <f t="shared" si="4"/>
        <v>1.9166666666666667</v>
      </c>
      <c r="H17" s="145">
        <f t="shared" si="3"/>
        <v>3.549666666666667</v>
      </c>
      <c r="I17" s="171"/>
    </row>
    <row r="18" spans="2:8" ht="12.75">
      <c r="B18" s="165">
        <v>120</v>
      </c>
      <c r="C18" s="166">
        <f t="shared" si="0"/>
        <v>222.24</v>
      </c>
      <c r="D18" s="166">
        <f t="shared" si="1"/>
        <v>628.3185307179587</v>
      </c>
      <c r="E18" s="157">
        <f t="shared" si="2"/>
        <v>733.0382858376184</v>
      </c>
      <c r="F18" s="157">
        <f t="shared" si="2"/>
        <v>837.7580409572781</v>
      </c>
      <c r="G18" s="144">
        <f aca="true" t="shared" si="5" ref="G18:G24">+B18/60</f>
        <v>2</v>
      </c>
      <c r="H18" s="145">
        <f t="shared" si="3"/>
        <v>3.704</v>
      </c>
    </row>
    <row r="19" spans="2:8" ht="12.75">
      <c r="B19" s="142">
        <v>125</v>
      </c>
      <c r="C19" s="143">
        <f t="shared" si="0"/>
        <v>231.5</v>
      </c>
      <c r="D19" s="143">
        <f t="shared" si="1"/>
        <v>654.4984694978737</v>
      </c>
      <c r="E19" s="157">
        <f t="shared" si="2"/>
        <v>763.5815477475193</v>
      </c>
      <c r="F19" s="157">
        <f t="shared" si="2"/>
        <v>872.6646259971648</v>
      </c>
      <c r="G19" s="144">
        <f t="shared" si="5"/>
        <v>2.0833333333333335</v>
      </c>
      <c r="H19" s="145">
        <f t="shared" si="3"/>
        <v>3.858333333333334</v>
      </c>
    </row>
    <row r="20" spans="2:8" ht="12.75">
      <c r="B20" s="142">
        <v>130</v>
      </c>
      <c r="C20" s="143">
        <f t="shared" si="0"/>
        <v>240.76000000000002</v>
      </c>
      <c r="D20" s="143">
        <f t="shared" si="1"/>
        <v>680.6784082777885</v>
      </c>
      <c r="E20" s="157">
        <f t="shared" si="2"/>
        <v>794.12480965742</v>
      </c>
      <c r="F20" s="157">
        <f t="shared" si="2"/>
        <v>907.5712110370514</v>
      </c>
      <c r="G20" s="144">
        <f t="shared" si="5"/>
        <v>2.1666666666666665</v>
      </c>
      <c r="H20" s="145">
        <f t="shared" si="3"/>
        <v>4.012666666666666</v>
      </c>
    </row>
    <row r="21" spans="2:8" ht="12.75">
      <c r="B21" s="142">
        <v>135</v>
      </c>
      <c r="C21" s="143">
        <f t="shared" si="0"/>
        <v>250.02</v>
      </c>
      <c r="D21" s="143">
        <f t="shared" si="1"/>
        <v>706.8583470577036</v>
      </c>
      <c r="E21" s="157">
        <f t="shared" si="2"/>
        <v>824.6680715673208</v>
      </c>
      <c r="F21" s="157">
        <f t="shared" si="2"/>
        <v>942.4777960769379</v>
      </c>
      <c r="G21" s="144">
        <f t="shared" si="5"/>
        <v>2.25</v>
      </c>
      <c r="H21" s="145">
        <f t="shared" si="3"/>
        <v>4.167</v>
      </c>
    </row>
    <row r="22" spans="2:8" ht="12.75">
      <c r="B22" s="142">
        <v>140</v>
      </c>
      <c r="C22" s="143">
        <f t="shared" si="0"/>
        <v>259.28000000000003</v>
      </c>
      <c r="D22" s="143">
        <f t="shared" si="1"/>
        <v>733.0382858376184</v>
      </c>
      <c r="E22" s="157">
        <f aca="true" t="shared" si="6" ref="E22:F24">+$B22*100/(1/E$4)</f>
        <v>855.2113334772215</v>
      </c>
      <c r="F22" s="157">
        <f t="shared" si="6"/>
        <v>977.3843811168246</v>
      </c>
      <c r="G22" s="144">
        <f t="shared" si="5"/>
        <v>2.3333333333333335</v>
      </c>
      <c r="H22" s="145">
        <f t="shared" si="3"/>
        <v>4.3213333333333335</v>
      </c>
    </row>
    <row r="23" spans="2:8" ht="12.75">
      <c r="B23" s="142">
        <v>145</v>
      </c>
      <c r="C23" s="143">
        <f t="shared" si="0"/>
        <v>268.54</v>
      </c>
      <c r="D23" s="143">
        <f t="shared" si="1"/>
        <v>759.2182246175335</v>
      </c>
      <c r="E23" s="157">
        <f t="shared" si="6"/>
        <v>885.7545953871223</v>
      </c>
      <c r="F23" s="157">
        <f t="shared" si="6"/>
        <v>1012.2909661567111</v>
      </c>
      <c r="G23" s="144">
        <f t="shared" si="5"/>
        <v>2.4166666666666665</v>
      </c>
      <c r="H23" s="145">
        <f t="shared" si="3"/>
        <v>4.475666666666666</v>
      </c>
    </row>
    <row r="24" spans="2:8" ht="13.5" thickBot="1">
      <c r="B24" s="146">
        <v>150</v>
      </c>
      <c r="C24" s="147">
        <f t="shared" si="0"/>
        <v>277.8</v>
      </c>
      <c r="D24" s="147">
        <f t="shared" si="1"/>
        <v>785.3981633974483</v>
      </c>
      <c r="E24" s="159">
        <f t="shared" si="6"/>
        <v>916.297857297023</v>
      </c>
      <c r="F24" s="159">
        <f t="shared" si="6"/>
        <v>1047.1975511965977</v>
      </c>
      <c r="G24" s="148">
        <f t="shared" si="5"/>
        <v>2.5</v>
      </c>
      <c r="H24" s="149">
        <f t="shared" si="3"/>
        <v>4.63</v>
      </c>
    </row>
    <row r="26" spans="1:8" ht="15">
      <c r="A26" s="180" t="s">
        <v>41</v>
      </c>
      <c r="B26" s="160"/>
      <c r="C26" s="161"/>
      <c r="D26" s="161"/>
      <c r="E26" s="161"/>
      <c r="F26" s="161"/>
      <c r="G26" s="161"/>
      <c r="H26" s="161"/>
    </row>
    <row r="27" spans="2:8" ht="12.75" customHeight="1">
      <c r="B27" s="152"/>
      <c r="C27" s="161"/>
      <c r="D27" s="161"/>
      <c r="E27" s="161"/>
      <c r="F27" s="161"/>
      <c r="G27" s="161"/>
      <c r="H27" s="161"/>
    </row>
    <row r="28" spans="1:8" ht="12.75" customHeight="1">
      <c r="A28" s="181" t="s">
        <v>40</v>
      </c>
      <c r="B28" s="161"/>
      <c r="C28" s="163"/>
      <c r="D28" s="161"/>
      <c r="E28" s="164"/>
      <c r="F28" s="164"/>
      <c r="G28" s="152"/>
      <c r="H28" s="161"/>
    </row>
    <row r="29" spans="2:8" ht="12.75" customHeight="1">
      <c r="B29" s="152" t="s">
        <v>38</v>
      </c>
      <c r="C29" s="163"/>
      <c r="D29" s="161"/>
      <c r="E29" s="164"/>
      <c r="F29" s="164"/>
      <c r="G29" s="152"/>
      <c r="H29" s="161"/>
    </row>
    <row r="30" spans="1:8" ht="12.75">
      <c r="A30" s="161" t="s">
        <v>33</v>
      </c>
      <c r="B30" s="160" t="s">
        <v>39</v>
      </c>
      <c r="C30" s="163"/>
      <c r="D30" s="161"/>
      <c r="E30" s="164"/>
      <c r="F30" s="164"/>
      <c r="G30" s="161"/>
      <c r="H30" s="161"/>
    </row>
    <row r="31" spans="2:8" ht="12.75">
      <c r="B31" s="135"/>
      <c r="C31" s="135"/>
      <c r="D31" s="135"/>
      <c r="E31" s="135"/>
      <c r="F31" s="135"/>
      <c r="G31" s="161"/>
      <c r="H31" s="161"/>
    </row>
    <row r="32" spans="1:8" ht="12.75">
      <c r="A32" s="182" t="s">
        <v>32</v>
      </c>
      <c r="B32" s="161"/>
      <c r="C32" s="161"/>
      <c r="D32" s="161"/>
      <c r="E32" s="161"/>
      <c r="F32" s="161"/>
      <c r="G32" s="161"/>
      <c r="H32" s="161"/>
    </row>
    <row r="33" spans="1:8" ht="12.75">
      <c r="A33" s="152"/>
      <c r="B33" s="160" t="s">
        <v>37</v>
      </c>
      <c r="C33" s="161"/>
      <c r="D33" s="161"/>
      <c r="E33" s="161"/>
      <c r="F33" s="161"/>
      <c r="G33" s="161"/>
      <c r="H33" s="161"/>
    </row>
    <row r="34" spans="1:8" ht="12.75">
      <c r="A34" s="161" t="s">
        <v>33</v>
      </c>
      <c r="B34" s="161" t="s">
        <v>34</v>
      </c>
      <c r="C34" s="179">
        <v>45</v>
      </c>
      <c r="D34" s="162" t="s">
        <v>35</v>
      </c>
      <c r="E34" s="178">
        <v>14.85</v>
      </c>
      <c r="F34" s="135"/>
      <c r="G34" s="161"/>
      <c r="H34" s="161"/>
    </row>
    <row r="35" spans="1:8" ht="12.75">
      <c r="A35" s="152"/>
      <c r="B35" s="161" t="s">
        <v>36</v>
      </c>
      <c r="C35" s="135"/>
      <c r="D35" s="163"/>
      <c r="E35" s="162"/>
      <c r="F35" s="178"/>
      <c r="G35" s="161"/>
      <c r="H35" s="161"/>
    </row>
    <row r="36" spans="1:8" ht="12.75">
      <c r="A36" s="152"/>
      <c r="B36" s="161"/>
      <c r="C36" s="163"/>
      <c r="D36" s="161"/>
      <c r="E36" s="164"/>
      <c r="F36" s="164"/>
      <c r="G36" s="161"/>
      <c r="H36" s="161"/>
    </row>
    <row r="37" spans="2:8" ht="12.75">
      <c r="B37" s="135"/>
      <c r="C37" s="135"/>
      <c r="D37" s="135"/>
      <c r="E37" s="135"/>
      <c r="F37" s="135"/>
      <c r="G37" s="161"/>
      <c r="H37" s="161"/>
    </row>
    <row r="38" spans="2:8" ht="12.75">
      <c r="B38" s="135"/>
      <c r="C38" s="135"/>
      <c r="D38" s="135"/>
      <c r="E38" s="135"/>
      <c r="F38" s="135"/>
      <c r="G38" s="161"/>
      <c r="H38" s="161"/>
    </row>
    <row r="39" spans="2:8" ht="12.75">
      <c r="B39" s="135"/>
      <c r="C39" s="135"/>
      <c r="D39" s="135"/>
      <c r="E39" s="135"/>
      <c r="F39" s="135"/>
      <c r="G39" s="161"/>
      <c r="H39" s="161"/>
    </row>
    <row r="40" spans="2:8" ht="12.75">
      <c r="B40" s="135"/>
      <c r="C40" s="135"/>
      <c r="D40" s="135"/>
      <c r="E40" s="135"/>
      <c r="F40" s="135"/>
      <c r="G40" s="161"/>
      <c r="H40" s="161"/>
    </row>
    <row r="41" spans="1:8" ht="12.75">
      <c r="A41" s="152"/>
      <c r="B41" s="161"/>
      <c r="C41" s="161"/>
      <c r="D41" s="161"/>
      <c r="E41" s="161"/>
      <c r="F41" s="161"/>
      <c r="G41" s="161"/>
      <c r="H41" s="161"/>
    </row>
    <row r="42" spans="1:8" ht="12.75">
      <c r="A42" s="152"/>
      <c r="B42" s="161"/>
      <c r="C42" s="161"/>
      <c r="D42" s="161"/>
      <c r="E42" s="161"/>
      <c r="F42" s="161"/>
      <c r="G42" s="161"/>
      <c r="H42" s="161"/>
    </row>
    <row r="43" spans="1:8" ht="12.75">
      <c r="A43" s="152"/>
      <c r="B43" s="161"/>
      <c r="C43" s="161"/>
      <c r="D43" s="161"/>
      <c r="E43" s="161"/>
      <c r="F43" s="161"/>
      <c r="G43" s="161"/>
      <c r="H43" s="161"/>
    </row>
  </sheetData>
  <sheetProtection/>
  <mergeCells count="5">
    <mergeCell ref="I10:I17"/>
    <mergeCell ref="D3:F3"/>
    <mergeCell ref="G3:H3"/>
    <mergeCell ref="B1:H1"/>
    <mergeCell ref="B3:C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Check-list Cessna Robin Socata TB-9</dc:title>
  <dc:subject/>
  <dc:creator>Home Use Only</dc:creator>
  <cp:keywords/>
  <dc:description/>
  <cp:lastModifiedBy>Jean-Paul RENDU</cp:lastModifiedBy>
  <cp:lastPrinted>2009-09-07T05:12:26Z</cp:lastPrinted>
  <dcterms:created xsi:type="dcterms:W3CDTF">2002-08-02T14:33:06Z</dcterms:created>
  <dcterms:modified xsi:type="dcterms:W3CDTF">2009-09-07T05:22:50Z</dcterms:modified>
  <cp:category/>
  <cp:version/>
  <cp:contentType/>
  <cp:contentStatus/>
</cp:coreProperties>
</file>